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90" windowWidth="18315" windowHeight="11760"/>
  </bookViews>
  <sheets>
    <sheet name="1.業務チェックシート" sheetId="4" r:id="rId1"/>
    <sheet name="Q42別添（相談の終結条件）" sheetId="6" r:id="rId2"/>
    <sheet name="2.レーダーチャート" sheetId="1" r:id="rId3"/>
    <sheet name="3.連携項目比較シート（市区町村が使用します）" sheetId="2" r:id="rId4"/>
    <sheet name="4.レーダーチャート用集計シート（市区町村が使用します）" sheetId="3" r:id="rId5"/>
  </sheets>
  <definedNames>
    <definedName name="_xlnm.Print_Area" localSheetId="0">'1.業務チェックシート'!$A$1:$L$200</definedName>
    <definedName name="_xlnm.Print_Area" localSheetId="3">'3.連携項目比較シート（市区町村が使用します）'!$A$1:$J$82</definedName>
    <definedName name="_xlnm.Print_Area" localSheetId="4">'4.レーダーチャート用集計シート（市区町村が使用します）'!$A$1:$L$147</definedName>
    <definedName name="_xlnm.Print_Area" localSheetId="1">'Q42別添（相談の終結条件）'!$A$1:$D$9</definedName>
    <definedName name="_xlnm.Print_Titles" localSheetId="0">'1.業務チェックシート'!$8:$8</definedName>
    <definedName name="_xlnm.Print_Titles" localSheetId="3">'3.連携項目比較シート（市区町村が使用します）'!$18:$18</definedName>
    <definedName name="_xlnm.Print_Titles" localSheetId="4">'4.レーダーチャート用集計シート（市区町村が使用します）'!$7:$7</definedName>
  </definedNames>
  <calcPr calcId="125725"/>
</workbook>
</file>

<file path=xl/calcChain.xml><?xml version="1.0" encoding="utf-8"?>
<calcChain xmlns="http://schemas.openxmlformats.org/spreadsheetml/2006/main">
  <c r="F87" i="3"/>
  <c r="F15" i="2" l="1"/>
  <c r="K33"/>
  <c r="K34"/>
  <c r="K37"/>
  <c r="K40"/>
  <c r="K42"/>
  <c r="K43"/>
  <c r="K45"/>
  <c r="K47"/>
  <c r="K49"/>
  <c r="K51"/>
  <c r="K54"/>
  <c r="K56"/>
  <c r="K64"/>
  <c r="K65"/>
  <c r="K70"/>
  <c r="K75"/>
  <c r="K79"/>
  <c r="K81"/>
  <c r="F82"/>
  <c r="I82" s="1"/>
  <c r="K82" s="1"/>
  <c r="F80"/>
  <c r="I80" s="1"/>
  <c r="K80" s="1"/>
  <c r="F78"/>
  <c r="I78" s="1"/>
  <c r="K78" s="1"/>
  <c r="F77"/>
  <c r="I77" s="1"/>
  <c r="K77" s="1"/>
  <c r="F76"/>
  <c r="I76" s="1"/>
  <c r="K76" s="1"/>
  <c r="F74"/>
  <c r="I74" s="1"/>
  <c r="K74" s="1"/>
  <c r="F73"/>
  <c r="I73" s="1"/>
  <c r="K73" s="1"/>
  <c r="F72"/>
  <c r="I72" s="1"/>
  <c r="K72" s="1"/>
  <c r="F71"/>
  <c r="I71" s="1"/>
  <c r="K71" s="1"/>
  <c r="F69"/>
  <c r="I69" s="1"/>
  <c r="K69" s="1"/>
  <c r="F68"/>
  <c r="I68" s="1"/>
  <c r="K68" s="1"/>
  <c r="F67"/>
  <c r="I67" s="1"/>
  <c r="K67" s="1"/>
  <c r="F66"/>
  <c r="I66" s="1"/>
  <c r="K66" s="1"/>
  <c r="F63"/>
  <c r="I63" s="1"/>
  <c r="K63" s="1"/>
  <c r="F62"/>
  <c r="I62" s="1"/>
  <c r="K62" s="1"/>
  <c r="F61"/>
  <c r="I61" s="1"/>
  <c r="K61" s="1"/>
  <c r="F60"/>
  <c r="I60" s="1"/>
  <c r="K60" s="1"/>
  <c r="F59"/>
  <c r="I59" s="1"/>
  <c r="K59" s="1"/>
  <c r="F58"/>
  <c r="I58" s="1"/>
  <c r="K58" s="1"/>
  <c r="F57"/>
  <c r="I57" s="1"/>
  <c r="K57" s="1"/>
  <c r="F55"/>
  <c r="I55" s="1"/>
  <c r="K55" s="1"/>
  <c r="F53"/>
  <c r="I53" s="1"/>
  <c r="K53" s="1"/>
  <c r="F52"/>
  <c r="I52" s="1"/>
  <c r="K52" s="1"/>
  <c r="F50"/>
  <c r="I50" s="1"/>
  <c r="K50" s="1"/>
  <c r="F48"/>
  <c r="I48" s="1"/>
  <c r="K48" s="1"/>
  <c r="F46"/>
  <c r="I46" s="1"/>
  <c r="K46" s="1"/>
  <c r="F44"/>
  <c r="I44" s="1"/>
  <c r="K44" s="1"/>
  <c r="F39"/>
  <c r="I39" s="1"/>
  <c r="K39" s="1"/>
  <c r="F36"/>
  <c r="I36" s="1"/>
  <c r="K36" s="1"/>
  <c r="F35"/>
  <c r="I35" s="1"/>
  <c r="K35" s="1"/>
  <c r="F32"/>
  <c r="I32" s="1"/>
  <c r="K32" s="1"/>
  <c r="F30"/>
  <c r="I30" s="1"/>
  <c r="K30" s="1"/>
  <c r="F29"/>
  <c r="I29" s="1"/>
  <c r="K29" s="1"/>
  <c r="F26"/>
  <c r="I26" s="1"/>
  <c r="K26" s="1"/>
  <c r="F25"/>
  <c r="I25" s="1"/>
  <c r="K25" s="1"/>
  <c r="F24"/>
  <c r="I24" s="1"/>
  <c r="K24" s="1"/>
  <c r="F23"/>
  <c r="I23" s="1"/>
  <c r="K23" s="1"/>
  <c r="F22"/>
  <c r="I22" s="1"/>
  <c r="K22" s="1"/>
  <c r="F21"/>
  <c r="I21" s="1"/>
  <c r="K21" s="1"/>
  <c r="F142" i="3"/>
  <c r="F139"/>
  <c r="F140"/>
  <c r="F138"/>
  <c r="F133"/>
  <c r="F134"/>
  <c r="F135"/>
  <c r="F136"/>
  <c r="F132"/>
  <c r="F126"/>
  <c r="F127"/>
  <c r="F128"/>
  <c r="F125"/>
  <c r="F120"/>
  <c r="F121"/>
  <c r="F119"/>
  <c r="F114"/>
  <c r="F115"/>
  <c r="F116"/>
  <c r="F117"/>
  <c r="F118"/>
  <c r="F113"/>
  <c r="F112"/>
  <c r="F106"/>
  <c r="F107"/>
  <c r="F108"/>
  <c r="F105"/>
  <c r="F102"/>
  <c r="F103"/>
  <c r="F104"/>
  <c r="F101"/>
  <c r="F95"/>
  <c r="F96"/>
  <c r="F97"/>
  <c r="F94"/>
  <c r="F93"/>
  <c r="F78"/>
  <c r="F79"/>
  <c r="F82"/>
  <c r="F83"/>
  <c r="F84"/>
  <c r="F85"/>
  <c r="F86"/>
  <c r="F88"/>
  <c r="F89"/>
  <c r="F77"/>
  <c r="F52"/>
  <c r="F53"/>
  <c r="F54"/>
  <c r="F57"/>
  <c r="F58"/>
  <c r="F59"/>
  <c r="F60"/>
  <c r="F63"/>
  <c r="F64"/>
  <c r="F65"/>
  <c r="F68"/>
  <c r="F69"/>
  <c r="F70"/>
  <c r="F44"/>
  <c r="F45"/>
  <c r="F46"/>
  <c r="F43"/>
  <c r="F29"/>
  <c r="F30"/>
  <c r="F31"/>
  <c r="F32"/>
  <c r="F33"/>
  <c r="F36"/>
  <c r="F37"/>
  <c r="F38"/>
  <c r="F39"/>
  <c r="F25"/>
  <c r="F26"/>
  <c r="F27"/>
  <c r="F28"/>
  <c r="F11"/>
  <c r="F12"/>
  <c r="F13"/>
  <c r="F14"/>
  <c r="F15"/>
  <c r="F18"/>
  <c r="F19"/>
  <c r="F20"/>
  <c r="F21"/>
  <c r="F22"/>
  <c r="F10"/>
  <c r="F7"/>
  <c r="K197" i="4"/>
  <c r="F143" i="3" s="1"/>
  <c r="K182" i="4"/>
  <c r="K183" s="1"/>
  <c r="K175"/>
  <c r="K176" s="1"/>
  <c r="D14" i="1" s="1"/>
  <c r="K155" i="4"/>
  <c r="F109" i="3" s="1"/>
  <c r="K136" i="4"/>
  <c r="F98" i="3" s="1"/>
  <c r="K70" i="4"/>
  <c r="K71" s="1"/>
  <c r="D9" i="1" s="1"/>
  <c r="K109" i="4"/>
  <c r="F81" i="3" s="1"/>
  <c r="K90" i="4"/>
  <c r="F67" i="3" s="1"/>
  <c r="K85" i="4"/>
  <c r="K84" s="1"/>
  <c r="K79"/>
  <c r="K74"/>
  <c r="K44"/>
  <c r="K43" s="1"/>
  <c r="K26"/>
  <c r="K25" s="1"/>
  <c r="K19"/>
  <c r="F24" i="3" s="1"/>
  <c r="K89" i="4" l="1"/>
  <c r="F66" i="3" s="1"/>
  <c r="K78" i="4"/>
  <c r="F55" i="3" s="1"/>
  <c r="K108" i="4"/>
  <c r="K73"/>
  <c r="F50" i="3" s="1"/>
  <c r="F41" i="2"/>
  <c r="I41" s="1"/>
  <c r="K41" s="1"/>
  <c r="F61" i="3"/>
  <c r="F62"/>
  <c r="F56"/>
  <c r="F51"/>
  <c r="F34"/>
  <c r="F31" i="2"/>
  <c r="I31" s="1"/>
  <c r="K31" s="1"/>
  <c r="F28"/>
  <c r="I28" s="1"/>
  <c r="K28" s="1"/>
  <c r="F23" i="3"/>
  <c r="K18" i="4"/>
  <c r="F17" i="3"/>
  <c r="F35"/>
  <c r="D15" i="1"/>
  <c r="F130" i="3"/>
  <c r="F129"/>
  <c r="K198" i="4"/>
  <c r="F123" i="3"/>
  <c r="F122"/>
  <c r="K156" i="4"/>
  <c r="K137"/>
  <c r="F99" i="3" s="1"/>
  <c r="F47"/>
  <c r="F48"/>
  <c r="K94" i="4" l="1"/>
  <c r="K95" s="1"/>
  <c r="D10" i="1" s="1"/>
  <c r="F38" i="2"/>
  <c r="I38" s="1"/>
  <c r="K38" s="1"/>
  <c r="D12" i="1"/>
  <c r="F80" i="3"/>
  <c r="K127" i="4"/>
  <c r="F90" i="3" s="1"/>
  <c r="F27" i="2"/>
  <c r="I27" s="1"/>
  <c r="K27" s="1"/>
  <c r="F16" i="3"/>
  <c r="K62" i="4"/>
  <c r="K63" s="1"/>
  <c r="D16" i="1"/>
  <c r="F144" i="3"/>
  <c r="D13" i="1"/>
  <c r="F110" i="3"/>
  <c r="F71" l="1"/>
  <c r="F72"/>
  <c r="K128" i="4"/>
  <c r="F91" i="3" s="1"/>
  <c r="K199" i="4"/>
  <c r="K96"/>
  <c r="K97" s="1"/>
  <c r="F40" i="3"/>
  <c r="E14" i="2"/>
  <c r="F14" s="1"/>
  <c r="E13"/>
  <c r="F13" s="1"/>
  <c r="E11"/>
  <c r="F11" s="1"/>
  <c r="E12"/>
  <c r="F12" s="1"/>
  <c r="D11" i="1" l="1"/>
  <c r="K200" i="4"/>
  <c r="F146" i="3" s="1"/>
  <c r="F145"/>
  <c r="F41"/>
  <c r="D8" i="1"/>
  <c r="F74" i="3"/>
  <c r="F73"/>
</calcChain>
</file>

<file path=xl/sharedStrings.xml><?xml version="1.0" encoding="utf-8"?>
<sst xmlns="http://schemas.openxmlformats.org/spreadsheetml/2006/main" count="974" uniqueCount="591">
  <si>
    <t>該当するものに○</t>
    <rPh sb="0" eb="2">
      <t>ガイトウ</t>
    </rPh>
    <phoneticPr fontId="5"/>
  </si>
  <si>
    <t>全国調査結果</t>
    <rPh sb="0" eb="2">
      <t>ゼンコク</t>
    </rPh>
    <rPh sb="2" eb="4">
      <t>チョウサ</t>
    </rPh>
    <rPh sb="4" eb="6">
      <t>ケッカ</t>
    </rPh>
    <phoneticPr fontId="5"/>
  </si>
  <si>
    <t>センター項目</t>
    <rPh sb="4" eb="6">
      <t>コウモク</t>
    </rPh>
    <phoneticPr fontId="5"/>
  </si>
  <si>
    <t>Ⅰ．事業共通</t>
    <rPh sb="2" eb="4">
      <t>ジギョウ</t>
    </rPh>
    <rPh sb="4" eb="6">
      <t>キョウツウ</t>
    </rPh>
    <phoneticPr fontId="5"/>
  </si>
  <si>
    <t>１、組織運営体制</t>
    <rPh sb="2" eb="4">
      <t>ソシキ</t>
    </rPh>
    <rPh sb="4" eb="6">
      <t>ウンエイ</t>
    </rPh>
    <rPh sb="6" eb="8">
      <t>タイセイ</t>
    </rPh>
    <phoneticPr fontId="5"/>
  </si>
  <si>
    <t>Q17</t>
    <phoneticPr fontId="5"/>
  </si>
  <si>
    <t>年度ごとに、運営協議会での議論を経て、センターの運営方針を策定し、センターへ伝達していますか。</t>
    <phoneticPr fontId="5"/>
  </si>
  <si>
    <t>Q13</t>
    <phoneticPr fontId="5"/>
  </si>
  <si>
    <t>市区町村が定める運営方針の内容に沿って、センターの事業計画を策定していますか。</t>
    <phoneticPr fontId="5"/>
  </si>
  <si>
    <t>Q18</t>
    <phoneticPr fontId="5"/>
  </si>
  <si>
    <t>Q17の運営方針に沿いつつ、年度ごとの各センターの事業計画の策定に当たり、各センターと協議を行っていますか。</t>
    <phoneticPr fontId="5"/>
  </si>
  <si>
    <t>Q13-2</t>
    <phoneticPr fontId="5"/>
  </si>
  <si>
    <t>事業計画の策定に当たって、市区町村から受けた指摘を反映していますか。</t>
    <phoneticPr fontId="5"/>
  </si>
  <si>
    <t>Q19</t>
    <phoneticPr fontId="5"/>
  </si>
  <si>
    <t>毎年度、運営協議会での議論を踏まえ、センターの運営方針、支援、指導の内容を改善していますか。</t>
    <phoneticPr fontId="5"/>
  </si>
  <si>
    <t>Q25</t>
    <phoneticPr fontId="5"/>
  </si>
  <si>
    <t>市区町村とセンターの間の連絡会合を、定期的に開催していますか。</t>
    <phoneticPr fontId="5"/>
  </si>
  <si>
    <t>Q14</t>
    <phoneticPr fontId="5"/>
  </si>
  <si>
    <t>市区町村が設置する定期的な連絡会合に、原則として、毎回、出席していますか。</t>
    <phoneticPr fontId="5"/>
  </si>
  <si>
    <t>Q15</t>
    <phoneticPr fontId="5"/>
  </si>
  <si>
    <t>市区町村の支援・指導の内容により、逐次、センターの業務改善が図られていますか。</t>
    <phoneticPr fontId="5"/>
  </si>
  <si>
    <t>Q26</t>
    <phoneticPr fontId="5"/>
  </si>
  <si>
    <t>市区町村が管轄するセンターの実際の業務に即して、センター事業の点検・評価を行っていますか。</t>
    <phoneticPr fontId="5"/>
  </si>
  <si>
    <t>Q17</t>
    <phoneticPr fontId="5"/>
  </si>
  <si>
    <t>市区町村からの点検・評価を定期的に受けていますか。</t>
    <phoneticPr fontId="5"/>
  </si>
  <si>
    <t>Q31</t>
    <phoneticPr fontId="5"/>
  </si>
  <si>
    <t>各センターに対して、担当圏域の現状やニーズの把握に必要な情報を提供していますか。</t>
    <phoneticPr fontId="5"/>
  </si>
  <si>
    <t>Q18</t>
    <phoneticPr fontId="5"/>
  </si>
  <si>
    <t>市区町村から、担当圏域の現状やニーズの把握に必要な情報の提供を受けていますか。</t>
    <phoneticPr fontId="5"/>
  </si>
  <si>
    <t>Q31-1</t>
    <phoneticPr fontId="5"/>
  </si>
  <si>
    <t>Q18-1</t>
    <phoneticPr fontId="5"/>
  </si>
  <si>
    <r>
      <t xml:space="preserve">どのような情報の提供を受けていますか。
</t>
    </r>
    <r>
      <rPr>
        <b/>
        <u/>
        <sz val="7"/>
        <color rgb="FFFF0000"/>
        <rFont val="ＭＳ Ｐゴシック"/>
        <family val="3"/>
        <charset val="128"/>
        <scheme val="minor"/>
      </rPr>
      <t xml:space="preserve">※以下より３つ以上選択した割合
</t>
    </r>
    <rPh sb="33" eb="35">
      <t>ワリアイ</t>
    </rPh>
    <phoneticPr fontId="5"/>
  </si>
  <si>
    <t>【参考：各項目の回答率】</t>
    <rPh sb="1" eb="3">
      <t>サンコウ</t>
    </rPh>
    <rPh sb="4" eb="7">
      <t>カクコウモク</t>
    </rPh>
    <rPh sb="8" eb="11">
      <t>カイトウリツ</t>
    </rPh>
    <phoneticPr fontId="5"/>
  </si>
  <si>
    <t>1．担当圏域の65歳以上高齢者の人口</t>
    <phoneticPr fontId="5"/>
  </si>
  <si>
    <t>1．担当圏域の65歳以上高齢者の人口</t>
    <phoneticPr fontId="5"/>
  </si>
  <si>
    <t>2．担当圏域の65歳以上高齢者のみの世帯数</t>
    <phoneticPr fontId="5"/>
  </si>
  <si>
    <t>3．ニーズ把握にとって必要な情報</t>
    <phoneticPr fontId="5"/>
  </si>
  <si>
    <t>4．その他</t>
    <phoneticPr fontId="5"/>
  </si>
  <si>
    <t>4．その他</t>
    <phoneticPr fontId="5"/>
  </si>
  <si>
    <t>Q20</t>
    <phoneticPr fontId="5"/>
  </si>
  <si>
    <t>把握した現状やニーズに基づき、センターの重点業務を設定していますか。</t>
    <phoneticPr fontId="5"/>
  </si>
  <si>
    <t>Q32</t>
    <phoneticPr fontId="5"/>
  </si>
  <si>
    <t>全てのセンターに対して、介護保険法施行規則に定める原則基準に基づく３職種の配置を義務付けていますか。</t>
    <phoneticPr fontId="5"/>
  </si>
  <si>
    <t>Q21</t>
    <phoneticPr fontId="5"/>
  </si>
  <si>
    <r>
      <t xml:space="preserve">市区町村から配置を義務付けられている3職種の配置状況はどのようになっていますか。
</t>
    </r>
    <r>
      <rPr>
        <b/>
        <u/>
        <sz val="7"/>
        <color rgb="FFFF0000"/>
        <rFont val="ＭＳ Ｐゴシック"/>
        <family val="3"/>
        <charset val="128"/>
        <scheme val="minor"/>
      </rPr>
      <t xml:space="preserve">※１．を選択した割合
</t>
    </r>
    <rPh sb="45" eb="47">
      <t>センタク</t>
    </rPh>
    <rPh sb="49" eb="51">
      <t>ワリアイ</t>
    </rPh>
    <phoneticPr fontId="5"/>
  </si>
  <si>
    <t>１．3職種とも配置できており、準ずる者の配置はない</t>
    <phoneticPr fontId="5"/>
  </si>
  <si>
    <t>２．3職種とも配置できているが、うち1職種は準ずる者</t>
    <phoneticPr fontId="5"/>
  </si>
  <si>
    <t>３．3職種とも配置できているが、うち2職種は準ずる者</t>
    <phoneticPr fontId="5"/>
  </si>
  <si>
    <t>４．3職種とも配置できているが、3職種とも準ずる者</t>
    <phoneticPr fontId="5"/>
  </si>
  <si>
    <t>５．義務付けられた3職種を配置できていない</t>
    <phoneticPr fontId="5"/>
  </si>
  <si>
    <t>Q33</t>
    <phoneticPr fontId="5"/>
  </si>
  <si>
    <t>1．３職種</t>
    <phoneticPr fontId="5"/>
  </si>
  <si>
    <t>2．２職種</t>
    <phoneticPr fontId="5"/>
  </si>
  <si>
    <t>3．１職種</t>
    <phoneticPr fontId="5"/>
  </si>
  <si>
    <t>4．０職種</t>
    <phoneticPr fontId="5"/>
  </si>
  <si>
    <t>5．把握していない</t>
    <phoneticPr fontId="5"/>
  </si>
  <si>
    <t>Q22</t>
  </si>
  <si>
    <t>３職種について、市区町村が義務付けている基準を超える人員を配置していますか。</t>
  </si>
  <si>
    <t>Q34</t>
    <phoneticPr fontId="5"/>
  </si>
  <si>
    <t>センター職員の資質向上の観点から、センター職員を対象とした研修計画を策定し、年度当初までにセンターに示していますか。</t>
    <phoneticPr fontId="5"/>
  </si>
  <si>
    <t>Q23</t>
    <phoneticPr fontId="5"/>
  </si>
  <si>
    <t>市区町村から、年度当初までに、センター職員を対象とした研修計画が示されていますか。</t>
    <phoneticPr fontId="5"/>
  </si>
  <si>
    <t>Q24</t>
    <phoneticPr fontId="5"/>
  </si>
  <si>
    <t>センター職員に対して、センター又は受託法人が、職場での仕事を離れての研修（Off-JT）を実施していますか。</t>
    <phoneticPr fontId="5"/>
  </si>
  <si>
    <t>Q35</t>
    <phoneticPr fontId="5"/>
  </si>
  <si>
    <t>センターに対して、営業時間外（夜間・早朝）の窓口（連絡先）の設置を義務付けていますか。</t>
    <phoneticPr fontId="5"/>
  </si>
  <si>
    <t>Q28</t>
    <phoneticPr fontId="5"/>
  </si>
  <si>
    <t>夜間・早朝の窓口（連絡先）を設置し、窓口は住民に利用されていますか。</t>
    <phoneticPr fontId="5"/>
  </si>
  <si>
    <t>Q36</t>
    <phoneticPr fontId="5"/>
  </si>
  <si>
    <t>センターに対して、土曜・休日窓口（連絡先）の設置を義務付けていますか。</t>
    <phoneticPr fontId="5"/>
  </si>
  <si>
    <t>Q29</t>
    <phoneticPr fontId="5"/>
  </si>
  <si>
    <r>
      <t xml:space="preserve">土曜・休日窓口（連絡先）を設置し、窓口は住民に利用されていますか。
</t>
    </r>
    <r>
      <rPr>
        <b/>
        <u/>
        <sz val="7"/>
        <color rgb="FFFF0000"/>
        <rFont val="ＭＳ Ｐゴシック"/>
        <family val="3"/>
        <charset val="128"/>
        <scheme val="minor"/>
      </rPr>
      <t>※１．を選択した割合</t>
    </r>
    <rPh sb="42" eb="44">
      <t>ワリアイ</t>
    </rPh>
    <phoneticPr fontId="5"/>
  </si>
  <si>
    <t>1．土曜・休日窓口（連絡先）を設置し、土曜・休日の相談件数を把握している</t>
    <phoneticPr fontId="5"/>
  </si>
  <si>
    <t>2．土曜・休日窓口（連絡先）を設置しているが、土曜・休日の相談件数は把握していない</t>
    <phoneticPr fontId="5"/>
  </si>
  <si>
    <t>3．土曜・休日窓口（連絡先）を設置していない</t>
    <phoneticPr fontId="5"/>
  </si>
  <si>
    <t>Q37</t>
    <phoneticPr fontId="5"/>
  </si>
  <si>
    <t>市区町村の広報紙やホームページでの周知など、センターのPRのために具体的な取組みを行っていますか。</t>
    <phoneticPr fontId="5"/>
  </si>
  <si>
    <t>Q30</t>
    <phoneticPr fontId="5"/>
  </si>
  <si>
    <t>センターのチラシの配布など、センターのPRのために具体的な取組みを行っていますか。</t>
    <phoneticPr fontId="5"/>
  </si>
  <si>
    <t>Q37-1</t>
    <phoneticPr fontId="5"/>
  </si>
  <si>
    <t>1．市区町村の広報紙に掲載</t>
    <phoneticPr fontId="5"/>
  </si>
  <si>
    <t>2．市区町村のホームページに掲載</t>
    <phoneticPr fontId="5"/>
  </si>
  <si>
    <t>3．センターのパンフレット・チラシの作成</t>
    <phoneticPr fontId="5"/>
  </si>
  <si>
    <t>4．地域の関係団体等の会議などで説明</t>
    <phoneticPr fontId="5"/>
  </si>
  <si>
    <t>5．その他</t>
    <phoneticPr fontId="5"/>
  </si>
  <si>
    <t>Q38</t>
    <phoneticPr fontId="5"/>
  </si>
  <si>
    <t>1．介護サービス情報公表システム及び市区町村のホームページで公表している</t>
    <phoneticPr fontId="5"/>
  </si>
  <si>
    <t>2．介護サービス情報公表システムで公表している</t>
    <phoneticPr fontId="5"/>
  </si>
  <si>
    <t>3．市区町村のホームページで公表している</t>
    <phoneticPr fontId="5"/>
  </si>
  <si>
    <t>4．公表していない</t>
    <phoneticPr fontId="5"/>
  </si>
  <si>
    <t>２．個人情報の管理</t>
    <rPh sb="2" eb="4">
      <t>コジン</t>
    </rPh>
    <rPh sb="4" eb="6">
      <t>ジョウホウ</t>
    </rPh>
    <rPh sb="7" eb="9">
      <t>カンリ</t>
    </rPh>
    <phoneticPr fontId="5"/>
  </si>
  <si>
    <t>Q39</t>
    <phoneticPr fontId="5"/>
  </si>
  <si>
    <t>個人情報保護に関する市区町村の方針をセンターに示していますか。</t>
    <phoneticPr fontId="5"/>
  </si>
  <si>
    <t>Q33</t>
    <phoneticPr fontId="5"/>
  </si>
  <si>
    <t>個人情報保護に関する市区町村の方針に従って、センターとして、個人情報保護マニュアル（個人情報保護方針）を整備していますか。</t>
    <phoneticPr fontId="5"/>
  </si>
  <si>
    <t>Q40</t>
    <phoneticPr fontId="5"/>
  </si>
  <si>
    <t>センターに対して、市区町村に報告すべき事態（例：個人情報漏えいなど）を指示していますか。</t>
    <phoneticPr fontId="5"/>
  </si>
  <si>
    <t>Q36</t>
    <phoneticPr fontId="5"/>
  </si>
  <si>
    <t>個人情報漏えい時の市区町村への報告など、個人情報の取扱いに関して、市区町村から報告を指示されていますか。</t>
    <phoneticPr fontId="5"/>
  </si>
  <si>
    <t>Q34</t>
    <phoneticPr fontId="5"/>
  </si>
  <si>
    <t>個人情報保護責任者（常勤）を配置していますか。</t>
    <phoneticPr fontId="5"/>
  </si>
  <si>
    <t>Q35</t>
    <phoneticPr fontId="5"/>
  </si>
  <si>
    <t>個人情報の取得・持出・開示時は、管理簿への記載と確認を行っていますか。</t>
    <phoneticPr fontId="5"/>
  </si>
  <si>
    <t>Q41</t>
    <phoneticPr fontId="5"/>
  </si>
  <si>
    <t>センターからの報告事案（例：個人情報漏えいなど）に対し、対応策を指示・助言していますか。</t>
    <phoneticPr fontId="5"/>
  </si>
  <si>
    <t>３．利用者満足の向上</t>
    <rPh sb="2" eb="5">
      <t>リヨウシャ</t>
    </rPh>
    <rPh sb="5" eb="7">
      <t>マンゾク</t>
    </rPh>
    <rPh sb="8" eb="10">
      <t>コウジョウ</t>
    </rPh>
    <phoneticPr fontId="5"/>
  </si>
  <si>
    <t>Q42</t>
    <phoneticPr fontId="5"/>
  </si>
  <si>
    <t>苦情対応窓口の周知や苦情内容の記録等、苦情対応に関する市区町村の方針をセンターに示していますか。</t>
    <phoneticPr fontId="5"/>
  </si>
  <si>
    <r>
      <t xml:space="preserve">市区町村の方針に沿って、苦情対応体制を整備していますか。
</t>
    </r>
    <r>
      <rPr>
        <b/>
        <u/>
        <sz val="7"/>
        <color rgb="FFFF0000"/>
        <rFont val="ＭＳ Ｐゴシック"/>
        <family val="3"/>
        <charset val="128"/>
        <scheme val="minor"/>
      </rPr>
      <t xml:space="preserve">※１．を選択した割合
</t>
    </r>
    <rPh sb="37" eb="39">
      <t>ワリアイ</t>
    </rPh>
    <phoneticPr fontId="5"/>
  </si>
  <si>
    <t>1．はい</t>
    <phoneticPr fontId="5"/>
  </si>
  <si>
    <t>2．市区町村から示された方針に沿った体制整備は行っていない</t>
    <phoneticPr fontId="5"/>
  </si>
  <si>
    <t>3．市区町村から方針が示されていない</t>
    <phoneticPr fontId="5"/>
  </si>
  <si>
    <r>
      <t xml:space="preserve">苦情対応体制の整備のために、具体的に、どのようなことを行っていますか。
</t>
    </r>
    <r>
      <rPr>
        <b/>
        <u/>
        <sz val="7"/>
        <color rgb="FFFF0000"/>
        <rFont val="ＭＳ Ｐゴシック"/>
        <family val="3"/>
        <charset val="128"/>
        <scheme val="minor"/>
      </rPr>
      <t xml:space="preserve">※以下より２つ以上選択した割合
</t>
    </r>
    <rPh sb="49" eb="51">
      <t>ワリアイ</t>
    </rPh>
    <phoneticPr fontId="5"/>
  </si>
  <si>
    <t>1．苦情対応窓口に関する情報（連絡先、受付時間等）を公開している</t>
    <phoneticPr fontId="5"/>
  </si>
  <si>
    <t>2．苦情内容及び苦情への対応策について記録を行っている</t>
    <phoneticPr fontId="5"/>
  </si>
  <si>
    <t>3．その他</t>
    <phoneticPr fontId="5"/>
  </si>
  <si>
    <t>Q43</t>
    <phoneticPr fontId="5"/>
  </si>
  <si>
    <t>センターが受けた苦情について、センターから報告や協議を受ける仕組み（方法や流れなど）を設けていますか。</t>
    <phoneticPr fontId="5"/>
  </si>
  <si>
    <t>センターが受けた苦情について、市区町村に対して報告や協議を行う機会が定期的に設けられていますか。</t>
    <phoneticPr fontId="5"/>
  </si>
  <si>
    <t>Q44</t>
    <phoneticPr fontId="5"/>
  </si>
  <si>
    <t>相談室や相談室以外での相談の際のプライバシー確保について、市区町村の方針をセンターに示していますか。</t>
    <phoneticPr fontId="5"/>
  </si>
  <si>
    <r>
      <t xml:space="preserve">市区町村の方針に沿って、相談の際のプライバシーの確保を図っていますか。
</t>
    </r>
    <r>
      <rPr>
        <b/>
        <u/>
        <sz val="7"/>
        <color rgb="FFFF0000"/>
        <rFont val="ＭＳ Ｐゴシック"/>
        <family val="3"/>
        <charset val="128"/>
        <scheme val="minor"/>
      </rPr>
      <t xml:space="preserve">※１．を選択した割合
</t>
    </r>
    <rPh sb="44" eb="46">
      <t>ワリアイ</t>
    </rPh>
    <phoneticPr fontId="5"/>
  </si>
  <si>
    <t>1．はい</t>
    <phoneticPr fontId="5"/>
  </si>
  <si>
    <t>2．市区町村から示された方針に沿ったプライバシー確保は行っていない</t>
    <phoneticPr fontId="5"/>
  </si>
  <si>
    <t>3．市区町村から方針が示されていない</t>
    <phoneticPr fontId="5"/>
  </si>
  <si>
    <t>Q39-1</t>
    <phoneticPr fontId="5"/>
  </si>
  <si>
    <r>
      <t xml:space="preserve">相談の際のプライバシーの確保のために、具体的に、どのようなことを行っていますか。
</t>
    </r>
    <r>
      <rPr>
        <b/>
        <u/>
        <sz val="7"/>
        <color rgb="FFFF0000"/>
        <rFont val="ＭＳ Ｐゴシック"/>
        <family val="3"/>
        <charset val="128"/>
        <scheme val="minor"/>
      </rPr>
      <t xml:space="preserve">※１．を選択した割合
</t>
    </r>
    <rPh sb="49" eb="51">
      <t>ワリアイ</t>
    </rPh>
    <phoneticPr fontId="5"/>
  </si>
  <si>
    <t>1．相談者が安心して相談できる相談室（外から見えない、音が漏れない）を配備している</t>
    <phoneticPr fontId="5"/>
  </si>
  <si>
    <t>2．相談室以外での相談を行う場合に、仕切りや席位置などへの配慮を行っている</t>
    <phoneticPr fontId="5"/>
  </si>
  <si>
    <t>Ⅰ計　点数：個数</t>
    <rPh sb="1" eb="2">
      <t>ケイ</t>
    </rPh>
    <rPh sb="3" eb="5">
      <t>テンスウ</t>
    </rPh>
    <rPh sb="6" eb="8">
      <t>コスウ</t>
    </rPh>
    <phoneticPr fontId="5"/>
  </si>
  <si>
    <t>Ⅰ計　点数：％</t>
    <rPh sb="3" eb="5">
      <t>テンスウ</t>
    </rPh>
    <phoneticPr fontId="5"/>
  </si>
  <si>
    <t>Ⅱ．個別業務</t>
    <rPh sb="2" eb="4">
      <t>コベツ</t>
    </rPh>
    <rPh sb="4" eb="6">
      <t>ギョウム</t>
    </rPh>
    <phoneticPr fontId="5"/>
  </si>
  <si>
    <t>１．総合相談支援</t>
    <rPh sb="2" eb="4">
      <t>ソウゴウ</t>
    </rPh>
    <rPh sb="4" eb="6">
      <t>ソウダン</t>
    </rPh>
    <rPh sb="6" eb="8">
      <t>シエン</t>
    </rPh>
    <phoneticPr fontId="5"/>
  </si>
  <si>
    <t>Q45</t>
    <phoneticPr fontId="5"/>
  </si>
  <si>
    <t>市区町村レベルの関係団体の会議に、定期的に参加していますか。</t>
    <phoneticPr fontId="5"/>
  </si>
  <si>
    <t>Q40</t>
    <phoneticPr fontId="5"/>
  </si>
  <si>
    <t>地域における関係機関・関係者のネットワークについて、構成員・連絡先・特性等に関する情報をマップまたはリストで管理していますか。</t>
    <phoneticPr fontId="5"/>
  </si>
  <si>
    <t>Q45-1</t>
    <phoneticPr fontId="5"/>
  </si>
  <si>
    <t>Q40-1</t>
    <phoneticPr fontId="5"/>
  </si>
  <si>
    <t>Q40のマップまたはリストについて、逐次、見直しを行っていますか。</t>
    <phoneticPr fontId="5"/>
  </si>
  <si>
    <t>1．介護サービス事業者</t>
    <phoneticPr fontId="5"/>
  </si>
  <si>
    <t>2．民生委員</t>
    <phoneticPr fontId="5"/>
  </si>
  <si>
    <t>3．高齢者の日常生活支援に関する活動に携わるボランティア</t>
    <phoneticPr fontId="5"/>
  </si>
  <si>
    <t>4．その他　</t>
    <phoneticPr fontId="5"/>
  </si>
  <si>
    <t>Q41</t>
    <phoneticPr fontId="5"/>
  </si>
  <si>
    <t>センター職員が個人で有する関係機関・関係者のネットワークを、センター職員間で共有していますか。</t>
    <phoneticPr fontId="5"/>
  </si>
  <si>
    <t>Q41-1</t>
    <phoneticPr fontId="5"/>
  </si>
  <si>
    <r>
      <t xml:space="preserve">共有しているネットワークは、どのような関係機関・関係者のネットワークですか。
</t>
    </r>
    <r>
      <rPr>
        <b/>
        <u/>
        <sz val="7"/>
        <color rgb="FFFF0000"/>
        <rFont val="ＭＳ Ｐゴシック"/>
        <family val="3"/>
        <charset val="128"/>
        <scheme val="minor"/>
      </rPr>
      <t xml:space="preserve">※以下より４つ以上選択した割合
</t>
    </r>
    <rPh sb="52" eb="54">
      <t>ワリアイ</t>
    </rPh>
    <phoneticPr fontId="5"/>
  </si>
  <si>
    <t>2．医療機関</t>
    <phoneticPr fontId="5"/>
  </si>
  <si>
    <t>3．民生委員</t>
    <phoneticPr fontId="5"/>
  </si>
  <si>
    <t>4．高齢者の日常生活支援に関する活動に携わるボランティア</t>
    <phoneticPr fontId="5"/>
  </si>
  <si>
    <t>5．その他　</t>
    <phoneticPr fontId="5"/>
  </si>
  <si>
    <t>Q46</t>
    <phoneticPr fontId="5"/>
  </si>
  <si>
    <t>センターと協議しつつ、センターにおいて受けた相談事例の終結条件を定めていますか。</t>
    <phoneticPr fontId="5"/>
  </si>
  <si>
    <t>Q42</t>
    <phoneticPr fontId="5"/>
  </si>
  <si>
    <t>Q47</t>
    <phoneticPr fontId="5"/>
  </si>
  <si>
    <t>センターにおける相談事例の分類方法を定めていますか。</t>
    <phoneticPr fontId="5"/>
  </si>
  <si>
    <t>Q49</t>
    <phoneticPr fontId="5"/>
  </si>
  <si>
    <t>前年度（平成28年度）１年間に、センターから、相談事例に関する支援要請（センターだけでは対応が難しい相談事例についての支援要請）はありましたか。</t>
    <phoneticPr fontId="5"/>
  </si>
  <si>
    <t>Q44</t>
    <phoneticPr fontId="5"/>
  </si>
  <si>
    <t>前年度（平成28年度）１年間に、相談事例解決のために市区町村への支援要請を行いましたか。</t>
    <phoneticPr fontId="5"/>
  </si>
  <si>
    <t>Q49-1</t>
    <phoneticPr fontId="5"/>
  </si>
  <si>
    <t>1．必要な情報を提供した</t>
    <phoneticPr fontId="5"/>
  </si>
  <si>
    <t>2．関連部署と連携した</t>
    <phoneticPr fontId="5"/>
  </si>
  <si>
    <t>3．関係機関等に働きかけた</t>
    <phoneticPr fontId="5"/>
  </si>
  <si>
    <t>4．市区町村権限を行使した</t>
    <phoneticPr fontId="5"/>
  </si>
  <si>
    <t>5．その他</t>
    <phoneticPr fontId="5"/>
  </si>
  <si>
    <t>Q50</t>
    <phoneticPr fontId="5"/>
  </si>
  <si>
    <t>市区町村内のセンターが対応した家族介護者からの相談について、相談件数・相談内容を把握していますか。</t>
    <phoneticPr fontId="5"/>
  </si>
  <si>
    <t>家族介護者からの相談について、相談件数や相談内容を記録等に残して取りまとめていますか。</t>
    <phoneticPr fontId="5"/>
  </si>
  <si>
    <t>２．権利擁護</t>
    <rPh sb="2" eb="4">
      <t>ケンリ</t>
    </rPh>
    <rPh sb="4" eb="6">
      <t>ヨウゴ</t>
    </rPh>
    <phoneticPr fontId="5"/>
  </si>
  <si>
    <t>Q52</t>
    <phoneticPr fontId="5"/>
  </si>
  <si>
    <t>成年後見制度の適用に関する判断基準を策定し、センターと共有していますか。</t>
    <phoneticPr fontId="5"/>
  </si>
  <si>
    <t>Q48</t>
    <phoneticPr fontId="5"/>
  </si>
  <si>
    <t>成年後見制度の適用に関する判断基準について、市区町村と共有（スクリーニングシートの活用等）していますか。</t>
    <phoneticPr fontId="5"/>
  </si>
  <si>
    <t>Q53</t>
    <phoneticPr fontId="5"/>
  </si>
  <si>
    <t>センター職員向けの成年後見制度に関する研修会を、定期的に開催していますか。</t>
    <phoneticPr fontId="5"/>
  </si>
  <si>
    <t>Q55</t>
    <phoneticPr fontId="5"/>
  </si>
  <si>
    <t>高齢者虐待事例及び高齢者虐待を疑われる事例を判断する基準を策定し、センターと共有していますか。</t>
    <phoneticPr fontId="5"/>
  </si>
  <si>
    <t>Q50</t>
    <phoneticPr fontId="5"/>
  </si>
  <si>
    <t>高齢者虐待事例及び高齢者虐待を疑われる事例を判断する基準について、市区町村と共有していますか。</t>
    <phoneticPr fontId="5"/>
  </si>
  <si>
    <t>Q56</t>
    <phoneticPr fontId="5"/>
  </si>
  <si>
    <t>センター又は市区町村が設置する「連携会議」において、高齢者虐待事例への対応策を検討していますか。</t>
    <phoneticPr fontId="5"/>
  </si>
  <si>
    <t>Q51</t>
    <phoneticPr fontId="5"/>
  </si>
  <si>
    <t>Q58</t>
    <phoneticPr fontId="5"/>
  </si>
  <si>
    <t>消費生活センター及び警察に対して、センターとの連携についての協力依頼を行っていますか。</t>
    <phoneticPr fontId="5"/>
  </si>
  <si>
    <t>消費生活センターや警察等と連携し、消費者被害に関する情報を把握していますか。</t>
    <phoneticPr fontId="5"/>
  </si>
  <si>
    <t>Q54</t>
    <phoneticPr fontId="5"/>
  </si>
  <si>
    <t>消費者被害に関する情報を、民生委員・介護支援専門員・ホームヘルパー等へ情報提供する取組を行っていますか。</t>
    <phoneticPr fontId="5"/>
  </si>
  <si>
    <t>３．包括的・継続的ケアマネジメント支援</t>
    <rPh sb="2" eb="5">
      <t>ホウカツテキ</t>
    </rPh>
    <rPh sb="6" eb="9">
      <t>ケイゾクテキ</t>
    </rPh>
    <rPh sb="17" eb="19">
      <t>シエン</t>
    </rPh>
    <phoneticPr fontId="5"/>
  </si>
  <si>
    <t>Q59</t>
    <phoneticPr fontId="5"/>
  </si>
  <si>
    <t>日常生活圏域ごとの居宅介護支援事業所のデータ（事業所ごとの主任介護支援専門員・介護支援専門員の人数等）を把握していますか。</t>
    <phoneticPr fontId="5"/>
  </si>
  <si>
    <t>Q55</t>
    <phoneticPr fontId="5"/>
  </si>
  <si>
    <t>担当圏域における居宅介護支援事業所のデータ（事業所ごとの主任介護支援専門員・介護支援専門員の人数等）を把握していますか。</t>
    <phoneticPr fontId="5"/>
  </si>
  <si>
    <t>Q59-1</t>
    <phoneticPr fontId="5"/>
  </si>
  <si>
    <t>把握しているこれらのデータをセンターに対して情報提供していますか。</t>
    <phoneticPr fontId="5"/>
  </si>
  <si>
    <t>Q61</t>
    <phoneticPr fontId="5"/>
  </si>
  <si>
    <t>市区町村から介護支援専門員や主任介護支援専門員等の情報提供がありますか。</t>
    <phoneticPr fontId="5"/>
  </si>
  <si>
    <t>Q60</t>
    <phoneticPr fontId="5"/>
  </si>
  <si>
    <t>センターと協議の上、センターが開催する介護支援専門員を対象にした研修会・事例検討会等の開催計画を作成していますか。</t>
    <phoneticPr fontId="5"/>
  </si>
  <si>
    <t>Q58</t>
    <phoneticPr fontId="5"/>
  </si>
  <si>
    <t>介護支援専門員を対象にした研修会・事例検討会等の開催計画を策定し、年度当初に、指定居宅介護支援事業所に示していますか。</t>
    <phoneticPr fontId="5"/>
  </si>
  <si>
    <t>介護支援専門員を対象に、包括的・継続的ケアマネジメントを行うための課題や支援などに関するアンケートや意見収集等を行い、センターに情報提供を行っていますか。</t>
    <phoneticPr fontId="5"/>
  </si>
  <si>
    <t>介護支援専門員に対するアンケート・意見収集等についての市区町村からの情報提供や、市区町村による研修会の内容等を踏まえ、地域の介護支援専門員のニーズや課題に基づく事例検討会や、個別事例を検討する地域ケア会議等を開催していますか。</t>
    <phoneticPr fontId="5"/>
  </si>
  <si>
    <t>Q62</t>
    <phoneticPr fontId="5"/>
  </si>
  <si>
    <t>地域の介護支援専門員の実践力向上を図ることなどを目的とした、地域ケア会議や事例検討等を行うことができるように、センター職員を対象とした研修会を開催していますか。</t>
    <phoneticPr fontId="5"/>
  </si>
  <si>
    <t>Q63</t>
    <phoneticPr fontId="5"/>
  </si>
  <si>
    <t>介護支援専門員の課題やニーズに基づいて、多様な関係機関・関係者（例：医療機関や地域における様々な社会資源など）との意見交換の場を設けていますか。</t>
    <phoneticPr fontId="5"/>
  </si>
  <si>
    <t>Q57</t>
    <phoneticPr fontId="5"/>
  </si>
  <si>
    <t>担当圏域の介護支援専門員の課題やニーズに基づいて、多様な関係機関・関係者（例：医療機関や地域における様々な社会資源など）との意見交換の場を、定期的に設けていますか。</t>
    <phoneticPr fontId="5"/>
  </si>
  <si>
    <t>地域住民に対して介護予防・自立支援に関する意識の共有を図るための出前講座を開催するなど、介護支援専門員が業務を行いやすい環境を整備していますか。</t>
    <phoneticPr fontId="5"/>
  </si>
  <si>
    <t>Q64-1</t>
    <phoneticPr fontId="5"/>
  </si>
  <si>
    <t>管内の各センターが介護支援専門員から受けた相談事例の内容を整理・分類した上で、経年的に件数を把握していますか。</t>
    <phoneticPr fontId="5"/>
  </si>
  <si>
    <t>Q62-1</t>
    <phoneticPr fontId="5"/>
  </si>
  <si>
    <t>介護支援専門員から受けた相談事例の内容を整理・分類した上で、経年的に件数を把握していますか。</t>
    <phoneticPr fontId="5"/>
  </si>
  <si>
    <t>Q65</t>
    <phoneticPr fontId="5"/>
  </si>
  <si>
    <t>前年度（平成28年度）１年間に、センターから、介護支援専門員から受けた相談事例に関する支援要請（センターだけでは対応が難しい相談事例についての支援要請）はありましたか。</t>
    <phoneticPr fontId="5"/>
  </si>
  <si>
    <t>前年度（平成28年度）１年間に、介護支援専門員から受けた相談事例解決のために、市区町村への支援要請を行いましたか。</t>
    <phoneticPr fontId="5"/>
  </si>
  <si>
    <t>Q65-1</t>
    <phoneticPr fontId="5"/>
  </si>
  <si>
    <t>1．必要な情報を提供した</t>
    <phoneticPr fontId="5"/>
  </si>
  <si>
    <t>2．関連部署と連携した</t>
    <phoneticPr fontId="5"/>
  </si>
  <si>
    <t>3．関係機関等に働きかけた</t>
    <phoneticPr fontId="5"/>
  </si>
  <si>
    <t>4．市区町村権限を行使した</t>
    <phoneticPr fontId="5"/>
  </si>
  <si>
    <t>5．その他</t>
    <phoneticPr fontId="5"/>
  </si>
  <si>
    <t>４．地域ケア会議</t>
    <rPh sb="2" eb="4">
      <t>チイキ</t>
    </rPh>
    <rPh sb="6" eb="8">
      <t>カイギ</t>
    </rPh>
    <phoneticPr fontId="5"/>
  </si>
  <si>
    <t>Q67</t>
    <phoneticPr fontId="5"/>
  </si>
  <si>
    <t>各地域ケア会議の目的・主催者・構成員・開催頻度等を決定していますか。</t>
    <phoneticPr fontId="5"/>
  </si>
  <si>
    <t>Q64</t>
    <phoneticPr fontId="5"/>
  </si>
  <si>
    <t>地域ケア会議の全体像（複数の地域ケア会議の関係や、他会議や事業との連動などの体系）、各地域ケア会議の目的、構成員、開催頻度等が市区町村から示されていますか。</t>
    <phoneticPr fontId="5"/>
  </si>
  <si>
    <t>Q67-1</t>
    <phoneticPr fontId="5"/>
  </si>
  <si>
    <t>センターや地域の医療・介護・福祉等の関係者に、Q67で決定した地域ケア会議の目的・主催者・構成員・開催頻度等を周知していますか。</t>
    <phoneticPr fontId="5"/>
  </si>
  <si>
    <t>個別事例について検討する地域ケア会議を、センターの主催で開催していますか。</t>
    <phoneticPr fontId="5"/>
  </si>
  <si>
    <t>Q66</t>
    <phoneticPr fontId="5"/>
  </si>
  <si>
    <t>地域の課題を検討する地域ケア会議を、センターの主催で開催していますか。</t>
    <phoneticPr fontId="5"/>
  </si>
  <si>
    <t>Q69</t>
    <phoneticPr fontId="5"/>
  </si>
  <si>
    <t>センター主催の地域ケア会議の運営方法や、市区町村主催の地域ケア会議との連携方策（連動させる方法）について、センターに対して、市区町村の方針を明示（例：説明会の開催、マニュアルの作成など）していますか。</t>
    <phoneticPr fontId="5"/>
  </si>
  <si>
    <t>センター主催の地域ケア会議の運営方針を、参加者及び地域の関係機関に対して、文書で周知していますか。</t>
    <phoneticPr fontId="5"/>
  </si>
  <si>
    <t>Q71</t>
    <phoneticPr fontId="5"/>
  </si>
  <si>
    <t>センター主催の地域ケア会議に参加していますか。</t>
    <phoneticPr fontId="5"/>
  </si>
  <si>
    <t>Q68</t>
    <phoneticPr fontId="5"/>
  </si>
  <si>
    <t>センター職員に対して、地域ケア会議の運営方針を周知（例：職員への文書の配布、研修の開催等）していますか。</t>
    <phoneticPr fontId="5"/>
  </si>
  <si>
    <t>Q70</t>
    <phoneticPr fontId="5"/>
  </si>
  <si>
    <t>センター主催の地域ケア会議において、会議の結論（まとめ）を出していますか。</t>
    <phoneticPr fontId="5"/>
  </si>
  <si>
    <t>Q74</t>
    <phoneticPr fontId="5"/>
  </si>
  <si>
    <t>地域ケア会議において多職種と連携して、自立支援・重度化防止等に資する観点から個別事例の検討を行い、対応策を講じていますか。</t>
    <phoneticPr fontId="5"/>
  </si>
  <si>
    <t>Q73</t>
    <phoneticPr fontId="5"/>
  </si>
  <si>
    <t>地域ケア会議において多職種と連携して、個別事例の検討を行い、対応策を講じていますか。</t>
    <phoneticPr fontId="5"/>
  </si>
  <si>
    <t>Q75</t>
    <phoneticPr fontId="5"/>
  </si>
  <si>
    <t>地域ケア会議の参加者に対し、守秘義務に関する資料を作成し、配付・説明していますか。</t>
    <phoneticPr fontId="5"/>
  </si>
  <si>
    <t>Q76</t>
    <phoneticPr fontId="5"/>
  </si>
  <si>
    <t>地域ケア会議の議事録や決定事項を構成員全員が共有するための仕組みを講じていますか。</t>
    <phoneticPr fontId="5"/>
  </si>
  <si>
    <t>センター主催の地域ケア会議における検討内容のまとめ（例：議論の概要、議事録など）を、会議後に参加者間で共有していますか。</t>
    <phoneticPr fontId="5"/>
  </si>
  <si>
    <t>Q79</t>
    <phoneticPr fontId="5"/>
  </si>
  <si>
    <t>センター主催の地域ケア会議の検討内容のまとめ（例：議論の概要、議事録など）の一覧を作成し、定期的に、全センターに配布していますか。</t>
    <phoneticPr fontId="5"/>
  </si>
  <si>
    <t>Q72</t>
    <phoneticPr fontId="5"/>
  </si>
  <si>
    <t>センター主催の地域ケア会議における検討内容のまとめ（例：議論の概要、議事録など）を、市区町村に報告していますか。</t>
    <phoneticPr fontId="5"/>
  </si>
  <si>
    <t>Q77</t>
    <phoneticPr fontId="5"/>
  </si>
  <si>
    <t>地域ケア会議で検討した個別事例について、その後の変化等をモニタリングする仕組みを構築し、かつ実行していますか。</t>
    <phoneticPr fontId="5"/>
  </si>
  <si>
    <t>地域ケア会議で検討した個別事例について、その後の変化等をモニタリングしていますか。</t>
    <phoneticPr fontId="5"/>
  </si>
  <si>
    <t>Q80</t>
    <phoneticPr fontId="5"/>
  </si>
  <si>
    <t>センター主催の地域ケア会議における検討から、市区町村が主催する地域ケア会議で検討する地域課題を選定していますか。</t>
    <phoneticPr fontId="5"/>
  </si>
  <si>
    <t>Q81</t>
    <phoneticPr fontId="5"/>
  </si>
  <si>
    <t>市区町村主催の地域ケア会議において、会議の結論（まとめ）を出していますか。</t>
    <phoneticPr fontId="5"/>
  </si>
  <si>
    <t>Q82</t>
    <phoneticPr fontId="5"/>
  </si>
  <si>
    <t>市区町村主催の地域ケア会議における検討内容のまとめ（例：会議の配布資料、議事録など）を作成し、関係者に共有していますか。</t>
    <phoneticPr fontId="5"/>
  </si>
  <si>
    <t>Q83</t>
    <phoneticPr fontId="5"/>
  </si>
  <si>
    <t>センター主催及び市区町村主催も含めた地域ケア会議の検討内容を定期的にとりまとめて、住民向けに公表していますか。</t>
    <phoneticPr fontId="5"/>
  </si>
  <si>
    <t>Q85</t>
    <phoneticPr fontId="5"/>
  </si>
  <si>
    <t>複数の個別事例から地域課題を把握し、これを解決するための政策を立案・提言していますか。</t>
    <phoneticPr fontId="5"/>
  </si>
  <si>
    <t>５．介護予防ケアマネジメント・指定介護予防支援</t>
    <rPh sb="2" eb="4">
      <t>カイゴ</t>
    </rPh>
    <rPh sb="4" eb="6">
      <t>ヨボウ</t>
    </rPh>
    <rPh sb="15" eb="17">
      <t>シテイ</t>
    </rPh>
    <rPh sb="17" eb="19">
      <t>カイゴ</t>
    </rPh>
    <rPh sb="19" eb="21">
      <t>ヨボウ</t>
    </rPh>
    <rPh sb="21" eb="23">
      <t>シエン</t>
    </rPh>
    <phoneticPr fontId="5"/>
  </si>
  <si>
    <t>Q87</t>
    <phoneticPr fontId="5"/>
  </si>
  <si>
    <t>高齢者のニーズを踏まえ、介護予防・生活支援サービス事業における多様なサービス（予防給付で実施されてきた旧介護予防訪問介護相当サービス・旧介護予防通所介護相当サービス以外の訪問型サービス・通所型サービスをいう。）等を創設していますか。</t>
    <phoneticPr fontId="5"/>
  </si>
  <si>
    <t>介護予防ケアマネジメント・介護予防支援のケアプランを新規に作成する際に、介護予防・日常生活支援総合事業における多様なサービスをプランに位置付けていますか。</t>
    <phoneticPr fontId="5"/>
  </si>
  <si>
    <t>Q88</t>
    <phoneticPr fontId="5"/>
  </si>
  <si>
    <t>センター、介護支援専門員、生活支援コーディネーター、協議体に対して、多様な地域の社会資源に関する情報を提供していますか。</t>
    <phoneticPr fontId="5"/>
  </si>
  <si>
    <t>介護予防ケアマネジメント・介護予防支援のケアプランにおいて、多様な地域の社会資源を位置付けたことはありますか。</t>
    <phoneticPr fontId="5"/>
  </si>
  <si>
    <t>Q89</t>
    <phoneticPr fontId="5"/>
  </si>
  <si>
    <t>ケアプラン作成に当たっての委託事業所選定の公平性・中立性確保のための指針を作成し、センターに明示していますか。</t>
    <phoneticPr fontId="5"/>
  </si>
  <si>
    <t>ケアプラン作成に当たっての委託事業所選定の公平性・中立性確保のための指針が市区町村から示されていますか。</t>
    <phoneticPr fontId="5"/>
  </si>
  <si>
    <t>Q90</t>
    <phoneticPr fontId="5"/>
  </si>
  <si>
    <t>居宅介護支援事業者にケアプラン作成の委託を行う際のセンターの関与について、市区町村の方針をセンターに対して示していますか。</t>
    <phoneticPr fontId="5"/>
  </si>
  <si>
    <t>居宅介護支援事業者にケアプラン作成を委託した場合は、台帳への記録及び進行管理を行っていますか。</t>
    <phoneticPr fontId="5"/>
  </si>
  <si>
    <t>６．在宅医療介護連携</t>
    <rPh sb="2" eb="4">
      <t>ザイタク</t>
    </rPh>
    <rPh sb="4" eb="6">
      <t>イリョウ</t>
    </rPh>
    <rPh sb="6" eb="8">
      <t>カイゴ</t>
    </rPh>
    <rPh sb="8" eb="10">
      <t>レンケイ</t>
    </rPh>
    <phoneticPr fontId="5"/>
  </si>
  <si>
    <t>Q91</t>
    <phoneticPr fontId="5"/>
  </si>
  <si>
    <t>医療・介護連携に関連して、郡市区医師会等の医療関係団体と定期的な会議を持っていますか。</t>
    <phoneticPr fontId="5"/>
  </si>
  <si>
    <t>Q92</t>
    <phoneticPr fontId="5"/>
  </si>
  <si>
    <t>医療関係者とセンターの合同の事例検討会（例：具体事例についての事例検討会、模擬事例検討会）の開催又は開催支援を行っていますか。</t>
    <phoneticPr fontId="5"/>
  </si>
  <si>
    <t>医療関係者と合同の事例検討会（例：具体事例についての事例検討会、模擬事例検討会）に参加していますか。</t>
    <phoneticPr fontId="5"/>
  </si>
  <si>
    <t>Q93</t>
    <phoneticPr fontId="5"/>
  </si>
  <si>
    <t>医療関係者とセンターの合同の講演会・勉強会等の開催又は開催支援を行っていますか。</t>
    <phoneticPr fontId="5"/>
  </si>
  <si>
    <t>Q84</t>
    <phoneticPr fontId="5"/>
  </si>
  <si>
    <t>医療関係者と合同の講演会・勉強会等に参加していますか。</t>
    <phoneticPr fontId="5"/>
  </si>
  <si>
    <t>担当圏域で在宅医療を行う医療機関の窓口担当者の氏名を把握していますか。</t>
    <phoneticPr fontId="5"/>
  </si>
  <si>
    <t>Q86</t>
    <phoneticPr fontId="5"/>
  </si>
  <si>
    <t>在宅医療を行う医療機関への受診勧奨を行っていますか。</t>
    <phoneticPr fontId="5"/>
  </si>
  <si>
    <t>Q94</t>
    <phoneticPr fontId="5"/>
  </si>
  <si>
    <t>医療的な課題を抱える事例への対応などのために、在宅医療・介護連携推進事業における相談窓口とセンターが業務協力を行っていますか。</t>
    <phoneticPr fontId="5"/>
  </si>
  <si>
    <t>医療的な課題を抱える事例への対応などのために、在宅医療・介護連携推進事業における相談窓口に対して、相談を行っていますか。</t>
    <phoneticPr fontId="5"/>
  </si>
  <si>
    <t>●市区町村票Q94-1は除外</t>
    <rPh sb="1" eb="3">
      <t>シク</t>
    </rPh>
    <rPh sb="3" eb="5">
      <t>チョウソン</t>
    </rPh>
    <rPh sb="5" eb="6">
      <t>ヒョウ</t>
    </rPh>
    <rPh sb="12" eb="14">
      <t>ジョガイ</t>
    </rPh>
    <phoneticPr fontId="5"/>
  </si>
  <si>
    <t>７．認知症高齢者支援</t>
    <rPh sb="2" eb="4">
      <t>ニンチ</t>
    </rPh>
    <rPh sb="4" eb="5">
      <t>ショウ</t>
    </rPh>
    <rPh sb="5" eb="8">
      <t>コウレイシャ</t>
    </rPh>
    <rPh sb="8" eb="10">
      <t>シエン</t>
    </rPh>
    <phoneticPr fontId="5"/>
  </si>
  <si>
    <t>Q95</t>
    <phoneticPr fontId="5"/>
  </si>
  <si>
    <t>認知症初期集中支援チームとセンターが業務協力を行っていますか。</t>
    <phoneticPr fontId="5"/>
  </si>
  <si>
    <t>認知症初期集中支援チームと事例に関する情報を共有していますか。</t>
    <phoneticPr fontId="5"/>
  </si>
  <si>
    <t>Q96</t>
    <phoneticPr fontId="5"/>
  </si>
  <si>
    <t>認知症に関して、郡市区医師会等の関係団体に対して協力を依頼していますか。</t>
    <phoneticPr fontId="5"/>
  </si>
  <si>
    <t>認知症の疑いのある高齢者やその家族に対して、医療機関への受診勧奨を行っていますか。</t>
    <phoneticPr fontId="5"/>
  </si>
  <si>
    <t>Q97</t>
    <phoneticPr fontId="5"/>
  </si>
  <si>
    <t>認知症支援に関する介護保険外サービスの整備、認知症支援に携わるボランティアの定期的な養成を行っていますか。</t>
    <phoneticPr fontId="5"/>
  </si>
  <si>
    <t>認知症高齢者支援に携わるボランティアに対して、助言等の支援を行っていますか。</t>
    <phoneticPr fontId="5"/>
  </si>
  <si>
    <t>８．生活支援体制整備</t>
    <rPh sb="2" eb="4">
      <t>セイカツ</t>
    </rPh>
    <rPh sb="4" eb="6">
      <t>シエン</t>
    </rPh>
    <rPh sb="6" eb="8">
      <t>タイセイ</t>
    </rPh>
    <rPh sb="8" eb="10">
      <t>セイビ</t>
    </rPh>
    <phoneticPr fontId="5"/>
  </si>
  <si>
    <t>Q98</t>
    <phoneticPr fontId="5"/>
  </si>
  <si>
    <t>生活支援コーディネーターや協議体とセンターが業務協力を行っていますか。</t>
    <phoneticPr fontId="5"/>
  </si>
  <si>
    <t>Q91</t>
    <phoneticPr fontId="5"/>
  </si>
  <si>
    <t>生活支援コーディネーター・協議体と連携して、地域資源の開発に関する取組を実施していますか。</t>
    <phoneticPr fontId="5"/>
  </si>
  <si>
    <t>Ⅱ計　点数：％</t>
    <phoneticPr fontId="5"/>
  </si>
  <si>
    <t>全国平均</t>
    <rPh sb="0" eb="2">
      <t>ゼンコク</t>
    </rPh>
    <rPh sb="2" eb="4">
      <t>ヘイキン</t>
    </rPh>
    <phoneticPr fontId="5"/>
  </si>
  <si>
    <t>Ⅰ-1.組織運営体制</t>
    <phoneticPr fontId="5"/>
  </si>
  <si>
    <t>Ⅰ-2.個人情報の管理</t>
    <phoneticPr fontId="5"/>
  </si>
  <si>
    <t>Ⅰ-3.利用者満足の向上</t>
    <phoneticPr fontId="5"/>
  </si>
  <si>
    <t>Ⅱ-1.総合相談支援</t>
    <rPh sb="4" eb="6">
      <t>ソウゴウ</t>
    </rPh>
    <rPh sb="6" eb="8">
      <t>ソウダン</t>
    </rPh>
    <rPh sb="8" eb="10">
      <t>シエン</t>
    </rPh>
    <phoneticPr fontId="5"/>
  </si>
  <si>
    <t>Ⅱ-2.権利擁護</t>
    <rPh sb="4" eb="6">
      <t>ケンリ</t>
    </rPh>
    <rPh sb="6" eb="8">
      <t>ヨウゴ</t>
    </rPh>
    <phoneticPr fontId="5"/>
  </si>
  <si>
    <t>Ⅱ-3.包括的・継続的ケアマネジメント</t>
    <rPh sb="4" eb="7">
      <t>ホウカツテキ</t>
    </rPh>
    <rPh sb="8" eb="11">
      <t>ケイゾクテキ</t>
    </rPh>
    <phoneticPr fontId="5"/>
  </si>
  <si>
    <t>Ⅱ-4.地域ケア会議</t>
    <rPh sb="4" eb="6">
      <t>チイキ</t>
    </rPh>
    <rPh sb="8" eb="10">
      <t>カイギ</t>
    </rPh>
    <phoneticPr fontId="5"/>
  </si>
  <si>
    <t>Ⅱ-5.介護予防ケアマネジメント</t>
    <rPh sb="4" eb="6">
      <t>カイゴ</t>
    </rPh>
    <rPh sb="6" eb="8">
      <t>ヨボウ</t>
    </rPh>
    <phoneticPr fontId="5"/>
  </si>
  <si>
    <t>Ⅱ-6～8.事業連携（在宅介護医療連携、認知症、生活支援）</t>
    <rPh sb="6" eb="8">
      <t>ジギョウ</t>
    </rPh>
    <rPh sb="8" eb="10">
      <t>レンケイ</t>
    </rPh>
    <phoneticPr fontId="5"/>
  </si>
  <si>
    <t>　</t>
    <phoneticPr fontId="4"/>
  </si>
  <si>
    <t>■レーダーチャート</t>
    <phoneticPr fontId="4"/>
  </si>
  <si>
    <r>
      <t xml:space="preserve">どのような情報を提供していますか。
</t>
    </r>
    <r>
      <rPr>
        <b/>
        <u/>
        <sz val="7"/>
        <rFont val="ＭＳ Ｐゴシック"/>
        <family val="3"/>
        <charset val="128"/>
        <scheme val="minor"/>
      </rPr>
      <t>※以下より３つ以上選択した割合</t>
    </r>
    <rPh sb="19" eb="21">
      <t>イカ</t>
    </rPh>
    <rPh sb="25" eb="27">
      <t>イジョウ</t>
    </rPh>
    <rPh sb="27" eb="29">
      <t>センタク</t>
    </rPh>
    <rPh sb="31" eb="33">
      <t>ワリアイ</t>
    </rPh>
    <phoneticPr fontId="5"/>
  </si>
  <si>
    <r>
      <t xml:space="preserve">管内全てのセンターにおいて、3職種（それぞれの職種にかかる準ずる者は含まない）の職員の配置はどのようになっていますか。（複数センターを設置している場合は、以下の計算方法で平均値を算出し、小数点第1位を四捨五入し整数化した値を選択してください。）
</t>
    </r>
    <r>
      <rPr>
        <b/>
        <u/>
        <sz val="7"/>
        <rFont val="ＭＳ Ｐゴシック"/>
        <family val="3"/>
        <charset val="128"/>
        <scheme val="minor"/>
      </rPr>
      <t>※１．を選択した割合</t>
    </r>
    <r>
      <rPr>
        <sz val="7"/>
        <rFont val="ＭＳ Ｐゴシック"/>
        <family val="3"/>
        <charset val="128"/>
        <scheme val="minor"/>
      </rPr>
      <t xml:space="preserve">
【計算方法（例）】
（Aセンター（3職種）＋Bセンター（2職種）＋Cセンター（0職種））÷センター数（３）＝1.7→「２．２職種」を選択してください</t>
    </r>
    <rPh sb="131" eb="133">
      <t>ワリアイ</t>
    </rPh>
    <phoneticPr fontId="5"/>
  </si>
  <si>
    <r>
      <t xml:space="preserve">地域住民へのセンターの事業内容の周知や活用を促すために、介護サービス情報公表システム又は市区町村のホームページにおいて、管内の全センターの事業内容や運営状況に関する情報を公表していますか。
</t>
    </r>
    <r>
      <rPr>
        <b/>
        <u/>
        <sz val="7"/>
        <rFont val="ＭＳ Ｐゴシック"/>
        <family val="3"/>
        <charset val="128"/>
        <scheme val="minor"/>
      </rPr>
      <t>※１．を選択</t>
    </r>
    <phoneticPr fontId="5"/>
  </si>
  <si>
    <r>
      <t xml:space="preserve">どのような種類の関係団体の会議に、定期的に参加していますか。
</t>
    </r>
    <r>
      <rPr>
        <b/>
        <u/>
        <sz val="7"/>
        <rFont val="ＭＳ Ｐゴシック"/>
        <family val="3"/>
        <charset val="128"/>
        <scheme val="minor"/>
      </rPr>
      <t xml:space="preserve">※以下より３つ以上選択した割合
</t>
    </r>
    <rPh sb="44" eb="46">
      <t>ワリアイ</t>
    </rPh>
    <phoneticPr fontId="5"/>
  </si>
  <si>
    <r>
      <t xml:space="preserve">センターからの支援要請に対して、どのように対応しましたか。
</t>
    </r>
    <r>
      <rPr>
        <b/>
        <u/>
        <sz val="7"/>
        <rFont val="ＭＳ Ｐゴシック"/>
        <family val="3"/>
        <charset val="128"/>
        <scheme val="minor"/>
      </rPr>
      <t>※以下より４つ以上選択した割合</t>
    </r>
    <rPh sb="43" eb="45">
      <t>ワリアイ</t>
    </rPh>
    <phoneticPr fontId="5"/>
  </si>
  <si>
    <r>
      <t xml:space="preserve">支援要請に対してどのように対応しましたか。
</t>
    </r>
    <r>
      <rPr>
        <b/>
        <u/>
        <sz val="7"/>
        <rFont val="ＭＳ Ｐゴシック"/>
        <family val="3"/>
        <charset val="128"/>
        <scheme val="minor"/>
      </rPr>
      <t xml:space="preserve">※以下より４つ以上選択した割合
</t>
    </r>
    <rPh sb="35" eb="37">
      <t>ワリアイ</t>
    </rPh>
    <phoneticPr fontId="5"/>
  </si>
  <si>
    <r>
      <t xml:space="preserve">どのような情報の提供を受けていますか。
</t>
    </r>
    <r>
      <rPr>
        <b/>
        <u/>
        <sz val="7"/>
        <rFont val="ＭＳ Ｐゴシック"/>
        <family val="3"/>
        <charset val="128"/>
        <scheme val="minor"/>
      </rPr>
      <t xml:space="preserve">※以下より３つ以上選択した割合
</t>
    </r>
    <rPh sb="33" eb="35">
      <t>ワリアイ</t>
    </rPh>
    <phoneticPr fontId="5"/>
  </si>
  <si>
    <r>
      <t xml:space="preserve">市区町村から配置を義務付けられている3職種の配置状況はどのようになっていますか。
</t>
    </r>
    <r>
      <rPr>
        <b/>
        <u/>
        <sz val="7"/>
        <rFont val="ＭＳ Ｐゴシック"/>
        <family val="3"/>
        <charset val="128"/>
        <scheme val="minor"/>
      </rPr>
      <t xml:space="preserve">※１．を選択した割合
</t>
    </r>
    <rPh sb="45" eb="47">
      <t>センタク</t>
    </rPh>
    <rPh sb="49" eb="51">
      <t>ワリアイ</t>
    </rPh>
    <phoneticPr fontId="5"/>
  </si>
  <si>
    <r>
      <t xml:space="preserve">土曜・休日窓口（連絡先）を設置し、窓口は住民に利用されていますか。
</t>
    </r>
    <r>
      <rPr>
        <b/>
        <u/>
        <sz val="7"/>
        <rFont val="ＭＳ Ｐゴシック"/>
        <family val="3"/>
        <charset val="128"/>
        <scheme val="minor"/>
      </rPr>
      <t>※１．を選択した割合</t>
    </r>
    <rPh sb="42" eb="44">
      <t>ワリアイ</t>
    </rPh>
    <phoneticPr fontId="5"/>
  </si>
  <si>
    <r>
      <t xml:space="preserve">市区町村の方針に沿って、苦情対応体制を整備していますか。
</t>
    </r>
    <r>
      <rPr>
        <b/>
        <u/>
        <sz val="7"/>
        <rFont val="ＭＳ Ｐゴシック"/>
        <family val="3"/>
        <charset val="128"/>
        <scheme val="minor"/>
      </rPr>
      <t xml:space="preserve">※１．を選択した割合
</t>
    </r>
    <rPh sb="37" eb="39">
      <t>ワリアイ</t>
    </rPh>
    <phoneticPr fontId="5"/>
  </si>
  <si>
    <r>
      <t xml:space="preserve">苦情対応体制の整備のために、具体的に、どのようなことを行っていますか。
</t>
    </r>
    <r>
      <rPr>
        <b/>
        <u/>
        <sz val="7"/>
        <rFont val="ＭＳ Ｐゴシック"/>
        <family val="3"/>
        <charset val="128"/>
        <scheme val="minor"/>
      </rPr>
      <t xml:space="preserve">※以下より２つ以上選択した割合
</t>
    </r>
    <rPh sb="49" eb="51">
      <t>ワリアイ</t>
    </rPh>
    <phoneticPr fontId="5"/>
  </si>
  <si>
    <r>
      <t xml:space="preserve">市区町村の方針に沿って、相談の際のプライバシーの確保を図っていますか。
</t>
    </r>
    <r>
      <rPr>
        <b/>
        <u/>
        <sz val="7"/>
        <rFont val="ＭＳ Ｐゴシック"/>
        <family val="3"/>
        <charset val="128"/>
        <scheme val="minor"/>
      </rPr>
      <t xml:space="preserve">※１．を選択した割合
</t>
    </r>
    <rPh sb="44" eb="46">
      <t>ワリアイ</t>
    </rPh>
    <phoneticPr fontId="5"/>
  </si>
  <si>
    <r>
      <t xml:space="preserve">相談の際のプライバシーの確保のために、具体的に、どのようなことを行っていますか。
</t>
    </r>
    <r>
      <rPr>
        <b/>
        <u/>
        <sz val="7"/>
        <rFont val="ＭＳ Ｐゴシック"/>
        <family val="3"/>
        <charset val="128"/>
        <scheme val="minor"/>
      </rPr>
      <t xml:space="preserve">※１．を選択した割合
</t>
    </r>
    <rPh sb="49" eb="51">
      <t>ワリアイ</t>
    </rPh>
    <phoneticPr fontId="5"/>
  </si>
  <si>
    <r>
      <t xml:space="preserve">共有しているネットワークは、どのような関係機関・関係者のネットワークですか。
</t>
    </r>
    <r>
      <rPr>
        <b/>
        <u/>
        <sz val="7"/>
        <rFont val="ＭＳ Ｐゴシック"/>
        <family val="3"/>
        <charset val="128"/>
        <scheme val="minor"/>
      </rPr>
      <t xml:space="preserve">※以下より４つ以上選択した割合
</t>
    </r>
    <rPh sb="52" eb="54">
      <t>ワリアイ</t>
    </rPh>
    <phoneticPr fontId="5"/>
  </si>
  <si>
    <t>↓「センター」の欄に貴センター名を入力すると、レーダーチャートの「凡例」が変わります。</t>
    <rPh sb="8" eb="9">
      <t>ラン</t>
    </rPh>
    <rPh sb="10" eb="11">
      <t>キ</t>
    </rPh>
    <rPh sb="15" eb="16">
      <t>メイ</t>
    </rPh>
    <rPh sb="17" eb="19">
      <t>ニュウリョク</t>
    </rPh>
    <rPh sb="33" eb="35">
      <t>ハンレイ</t>
    </rPh>
    <rPh sb="37" eb="38">
      <t>カ</t>
    </rPh>
    <phoneticPr fontId="4"/>
  </si>
  <si>
    <t>●●センター</t>
    <phoneticPr fontId="5"/>
  </si>
  <si>
    <t>市区町村項目</t>
    <rPh sb="0" eb="4">
      <t>シクチョウソン</t>
    </rPh>
    <rPh sb="4" eb="6">
      <t>コウモク</t>
    </rPh>
    <phoneticPr fontId="4"/>
  </si>
  <si>
    <t>実施状況</t>
    <rPh sb="0" eb="2">
      <t>ジッシ</t>
    </rPh>
    <rPh sb="2" eb="4">
      <t>ジョウキョウ</t>
    </rPh>
    <phoneticPr fontId="4"/>
  </si>
  <si>
    <t>センター項目</t>
    <rPh sb="4" eb="6">
      <t>コウモク</t>
    </rPh>
    <phoneticPr fontId="4"/>
  </si>
  <si>
    <t>Ⅰ．事業共通</t>
  </si>
  <si>
    <t>１．組織運営体制</t>
    <phoneticPr fontId="4"/>
  </si>
  <si>
    <t>Q17</t>
    <phoneticPr fontId="4"/>
  </si>
  <si>
    <t>年度ごとに、運営協議会での議論を経て、センターの運営方針を策定し、センターへ伝達していますか。</t>
  </si>
  <si>
    <t>Q13</t>
    <phoneticPr fontId="4"/>
  </si>
  <si>
    <t>市区町村が定める運営方針の内容に沿って、センターの事業計画を策定していますか。</t>
  </si>
  <si>
    <t>Q18</t>
  </si>
  <si>
    <t>Q17の運営方針に沿いつつ、年度ごとの各センターの事業計画の策定に当たり、各センターと協議を行っていますか。</t>
  </si>
  <si>
    <t>Q13-2</t>
  </si>
  <si>
    <t>事業計画の策定に当たって、市区町村から受けた指摘を反映していますか。</t>
  </si>
  <si>
    <t>Q19</t>
  </si>
  <si>
    <t>毎年度、運営協議会での議論を踏まえ、センターの運営方針、支援、指導の内容を改善していますか。</t>
  </si>
  <si>
    <t>Q15</t>
  </si>
  <si>
    <t>市区町村の支援・指導の内容により、逐次、センターの業務改善が図られていますか。</t>
  </si>
  <si>
    <t>Q25</t>
  </si>
  <si>
    <t>市区町村とセンターの間の連絡会合を、定期的に開催していますか。</t>
  </si>
  <si>
    <t>Q14</t>
  </si>
  <si>
    <t>市区町村が設置する定期的な連絡会合に、原則として、毎回、出席していますか。</t>
  </si>
  <si>
    <t>Q26</t>
  </si>
  <si>
    <t>市区町村が管轄するセンターの実際の業務に即して、センター事業の点検・評価を行っていますか。</t>
  </si>
  <si>
    <t>Q17</t>
  </si>
  <si>
    <t>市区町村からの点検・評価を定期的に受けていますか。</t>
  </si>
  <si>
    <t>Q31</t>
  </si>
  <si>
    <t>各センターに対して、担当圏域の現状やニーズの把握に必要な情報を提供していますか。</t>
  </si>
  <si>
    <t>市区町村から、担当圏域の現状やニーズの把握に必要な情報の提供を受けていますか。</t>
  </si>
  <si>
    <t>Q31-1</t>
  </si>
  <si>
    <t>どのような情報を提供していますか。あてはまるもの全てを選択してください。</t>
  </si>
  <si>
    <t>Q18-1</t>
  </si>
  <si>
    <t>どのような情報の提供を受けていますか。</t>
  </si>
  <si>
    <t>Q32</t>
  </si>
  <si>
    <t>全てのセンターに対して、介護保険法施行規則に定める原則基準に基づく３職種の配置を義務付けていますか。</t>
  </si>
  <si>
    <t>Q21</t>
  </si>
  <si>
    <t>市区町村から配置を義務付けられている3職種の配置状況はどのようになっていますか。</t>
  </si>
  <si>
    <t>Q34</t>
  </si>
  <si>
    <t>センター職員の資質向上の観点から、センター職員を対象とした研修計画を策定し、年度当初までにセンターに示していますか。</t>
  </si>
  <si>
    <t>Q23</t>
  </si>
  <si>
    <t>市区町村から、年度当初までに、センター職員を対象とした研修計画が示されていますか。</t>
  </si>
  <si>
    <t>Q35</t>
  </si>
  <si>
    <t>センターに対して、営業時間外（夜間・早朝）の窓口（連絡先）の設置を義務付けていますか。</t>
  </si>
  <si>
    <t>Q28</t>
  </si>
  <si>
    <t>夜間・早朝の窓口（連絡先）を設置し、窓口は住民に利用されていますか。</t>
  </si>
  <si>
    <t>Q36</t>
  </si>
  <si>
    <t>センターに対して、土曜・休日窓口（連絡先）の設置を義務付けていますか。</t>
  </si>
  <si>
    <t>Q29</t>
  </si>
  <si>
    <t>土曜・休日窓口（連絡先）を設置し、窓口は住民に利用されていますか。</t>
  </si>
  <si>
    <t>Q37</t>
  </si>
  <si>
    <t>市区町村の広報紙やホームページでの周知など、センターのPRのために具体的な取組みを行っていますか。</t>
  </si>
  <si>
    <t>Q30</t>
  </si>
  <si>
    <t>センターのチラシの配布など、センターのPRのために具体的な取組みを行っていますか。</t>
  </si>
  <si>
    <t>Q37-1</t>
  </si>
  <si>
    <t>センターのPRのために行っている取組みについて、あてはまるもの全てを選択してください。</t>
  </si>
  <si>
    <t>Q30-1</t>
  </si>
  <si>
    <t>センターのPRのために行っている取組みについて、具体的に記載してください。</t>
  </si>
  <si>
    <t>２．個人情報の管理</t>
  </si>
  <si>
    <t>Q39</t>
    <phoneticPr fontId="4"/>
  </si>
  <si>
    <t>個人情報保護に関する市区町村の方針をセンターに示していますか。</t>
  </si>
  <si>
    <t>Q33</t>
  </si>
  <si>
    <t>個人情報保護に関する市区町村の方針に従って、センターとして、個人情報保護マニュアル（個人情報保護方針）を整備していますか。</t>
  </si>
  <si>
    <t>Q40</t>
  </si>
  <si>
    <t>センターに対して、市区町村に報告すべき事態（例：個人情報漏えいなど）を指示していますか。</t>
  </si>
  <si>
    <t>個人情報漏えい時の市区町村への報告など、個人情報の取扱いに関して、市区町村から報告を指示されていますか。</t>
  </si>
  <si>
    <t>３．利用者満足の向上</t>
  </si>
  <si>
    <t>Q42</t>
  </si>
  <si>
    <t>苦情対応窓口の周知や苦情内容の記録等、苦情対応に関する市区町村の方針をセンターに示していますか。</t>
  </si>
  <si>
    <t>市区町村の方針に沿って、苦情対応体制を整備していますか。</t>
  </si>
  <si>
    <t>Q43</t>
  </si>
  <si>
    <t>センターが受けた苦情について、センターから報告や協議を受ける仕組み（方法や流れなど）を設けていますか。</t>
  </si>
  <si>
    <t>Q38</t>
  </si>
  <si>
    <t>センターが受けた苦情について、市区町村に対して報告や協議を行う機会が定期的に設けられていますか。</t>
  </si>
  <si>
    <t>Q43-1</t>
  </si>
  <si>
    <t>前年度（平成28年度）において、センターから苦情の報告や協議を受けた回数をお答え下さい。（実数）</t>
  </si>
  <si>
    <t>Q38-1</t>
  </si>
  <si>
    <t>前年度（平成28年度）における報告や協議を受ける機会の設定頻度は、年何回程度でしたか。（実数）</t>
  </si>
  <si>
    <t>Q44</t>
  </si>
  <si>
    <t>相談室や相談室以外での相談の際のプライバシー確保について、市区町村の方針をセンターに示していますか。</t>
  </si>
  <si>
    <t>Q39</t>
  </si>
  <si>
    <t>市区町村の方針に沿って、相談の際のプライバシーの確保を図っていますか。</t>
  </si>
  <si>
    <t>Ⅱ．個別業務</t>
    <phoneticPr fontId="4"/>
  </si>
  <si>
    <t>１．総合相談支援</t>
  </si>
  <si>
    <t>Q46</t>
  </si>
  <si>
    <t>センターと協議しつつ、センターにおいて受けた相談事例の終結条件を定めていますか。</t>
  </si>
  <si>
    <t>相談事例の終結条件（別添２ｐ16）または分類方法を、市区町村と共有していますか。</t>
  </si>
  <si>
    <t>Q48</t>
  </si>
  <si>
    <t>前年度（平成28年度）１年間における相談件数の全センター合計は、何件ですか。</t>
  </si>
  <si>
    <t>前年度（平成28年度）１年間の相談事例の件数は、何件ですか。（延べ件数）</t>
  </si>
  <si>
    <t>Q49</t>
  </si>
  <si>
    <t>前年度（平成28年度）１年間に、センターから、相談事例に関する支援要請（センターだけでは対応が難しい相談事例についての支援要請）はありましたか。</t>
  </si>
  <si>
    <t>前年度（平成28年度）１年間に、相談事例解決のために市区町村への支援要請を行いましたか。</t>
  </si>
  <si>
    <t>Q49-1</t>
  </si>
  <si>
    <t>センターからの支援要請に対して、どのように対応しましたか。</t>
  </si>
  <si>
    <t>Q44-1</t>
  </si>
  <si>
    <t>支援要請を行ったのは、年何件でしたか。（延べ件数）</t>
  </si>
  <si>
    <t>Q50</t>
  </si>
  <si>
    <t>市区町村内のセンターが対応した家族介護者からの相談について、相談件数・相談内容を把握していますか。</t>
  </si>
  <si>
    <t>家族介護者からの相談について、相談件数や相談内容を記録等に残して取りまとめていますか。</t>
  </si>
  <si>
    <t>２．権利擁護</t>
  </si>
  <si>
    <t>Q52</t>
  </si>
  <si>
    <t>成年後見制度の適用に関する判断基準を策定し、センターと共有していますか。</t>
  </si>
  <si>
    <t>成年後見制度の適用に関する判断基準について、市区町村と共有（スクリーニングシートの活用等）していますか。</t>
  </si>
  <si>
    <t>Q54</t>
  </si>
  <si>
    <t>前年度（平成28年度）１年間における成年後見制度の市区町村申立ての件数は、何件ですか。（実数）</t>
  </si>
  <si>
    <t>前年度（平成28年度）１年間において、成年後見制度の市区町村申立て及び本人・親族申立ての支援に対応した事例は、何件でしたか。（実数）</t>
  </si>
  <si>
    <t>Q55</t>
  </si>
  <si>
    <t>高齢者虐待事例及び高齢者虐待を疑われる事例を判断する基準を策定し、センターと共有していますか。</t>
  </si>
  <si>
    <t>高齢者虐待事例及び高齢者虐待を疑われる事例を判断する基準について、市区町村と共有していますか。</t>
  </si>
  <si>
    <t>Q56</t>
  </si>
  <si>
    <t>センター又は市区町村が設置する「連携会議」において、高齢者虐待事例への対応策を検討していますか。</t>
  </si>
  <si>
    <t>Q51</t>
  </si>
  <si>
    <t>Q57</t>
  </si>
  <si>
    <t>前年度（平成28年度）１年間における虐待事例の全センター合計は、何件ですか。</t>
  </si>
  <si>
    <t>前年度（平成28年度）１年間に対応した虐待事例の件数は、何件でしたか。</t>
  </si>
  <si>
    <t>Q58</t>
  </si>
  <si>
    <t>消費生活センター及び警察に対して、センターとの連携についての協力依頼を行っていますか。</t>
  </si>
  <si>
    <t>Q53</t>
  </si>
  <si>
    <t>消費生活センターや警察等と連携し、消費者被害に関する情報を把握していますか。</t>
  </si>
  <si>
    <t>３．包括的・継続的ケアマネジメント支援</t>
  </si>
  <si>
    <t>Q59</t>
  </si>
  <si>
    <t>日常生活圏域ごとの居宅介護支援事業所のデータ（事業所ごとの主任介護支援専門員・介護支援専門員の人数等）を把握していますか。</t>
  </si>
  <si>
    <t>Q55</t>
    <phoneticPr fontId="4"/>
  </si>
  <si>
    <t>担当圏域における居宅介護支援事業所のデータ（事業所ごとの主任介護支援専門員・介護支援専門員の人数等）を把握していますか。</t>
  </si>
  <si>
    <t xml:space="preserve">Q59-1
</t>
    <phoneticPr fontId="4"/>
  </si>
  <si>
    <t>把握しているこれらのデータをセンターに対して情報提供していますか。</t>
  </si>
  <si>
    <t>Q61</t>
    <phoneticPr fontId="4"/>
  </si>
  <si>
    <t>市区町村から介護支援専門員や主任介護支援専門員等の情報提供がありますか。</t>
  </si>
  <si>
    <t>Q60</t>
  </si>
  <si>
    <t>センターと協議の上、センターが開催する介護支援専門員を対象にした研修会・事例検討会等の開催計画を作成していますか。　</t>
  </si>
  <si>
    <t>介護支援専門員を対象にした研修会・事例検討会等の開催計画を策定し、年度当初に、指定居宅介護支援事業所に示していますか。</t>
  </si>
  <si>
    <t>介護支援専門員を対象に、包括的・継続的ケアマネジメントを行うための課題や支援などに関するアンケートや意見収集等を行い、センターに情報提供を行っていますか。</t>
  </si>
  <si>
    <t>Q59</t>
    <phoneticPr fontId="4"/>
  </si>
  <si>
    <t>介護支援専門員に対するアンケート・意見収集等についての市区町村からの情報提供や、市区町村による研修会の内容等を踏まえ、地域の介護支援専門員のニーズや課題に基づく事例検討会や、個別事例を検討する地域ケア会議等を開催していますか。</t>
  </si>
  <si>
    <t>Q63</t>
    <phoneticPr fontId="4"/>
  </si>
  <si>
    <t>介護支援専門員の課題やニーズに基づいて、多様な関係機関・関係者（例：医療機関や地域における様々な社会資源など）との意見交換の場を設けていますか。</t>
  </si>
  <si>
    <t>Q57</t>
    <phoneticPr fontId="4"/>
  </si>
  <si>
    <t>担当圏域の介護支援専門員の課題やニーズに基づいて、多様な関係機関・関係者（例：医療機関や地域における様々な社会資源など）との意見交換の場を、定期的に設けていますか。</t>
  </si>
  <si>
    <t>Q64-1</t>
  </si>
  <si>
    <t>管内の各センターが介護支援専門員から受けた相談事例の内容を整理・分類した上で、経年的に件数を把握していますか。</t>
  </si>
  <si>
    <t>Q62-1</t>
  </si>
  <si>
    <t>介護支援専門員から受けた相談事例の内容を整理・分類した上で、経年的に件数を把握していますか。</t>
  </si>
  <si>
    <t>Q65</t>
  </si>
  <si>
    <t>前年度（平成28年度）１年間に、センターから、介護支援専門員から受けた相談事例に関する支援要請（センターだけでは対応が難しい相談事例についての支援要請）はありましたか。</t>
  </si>
  <si>
    <t>Q63</t>
  </si>
  <si>
    <t>前年度（平成28年度）１年間に、介護支援専門員から受けた相談事例解決のために、市区町村への支援要請を行いましたか。</t>
  </si>
  <si>
    <t>Q65-1</t>
  </si>
  <si>
    <t>支援要請に対してどのように対応しましたか。</t>
  </si>
  <si>
    <t>Q63-1</t>
  </si>
  <si>
    <t>４．地域ケア会議</t>
  </si>
  <si>
    <t>Q67</t>
  </si>
  <si>
    <t>各地域ケア会議の目的・主催者・構成員・開催頻度等を決定していますか。</t>
  </si>
  <si>
    <t>Q64</t>
  </si>
  <si>
    <t>地域ケア会議の全体像（複数の地域ケア会議の関係や、他会議や事業との連動などの体系）、各地域ケア会議の目的、構成員、開催頻度等が市区町村から示されていますか。</t>
  </si>
  <si>
    <t>Q74</t>
  </si>
  <si>
    <t>地域ケア会議において多職種と連携して、自立支援・重度化防止等に資する観点から個別事例の検討を行い、対応策を講じていますか。</t>
  </si>
  <si>
    <t>Q73</t>
  </si>
  <si>
    <t>地域ケア会議において多職種と連携して、個別事例の検討を行い、対応策を講じていますか。</t>
  </si>
  <si>
    <t>Q77</t>
  </si>
  <si>
    <t>地域ケア会議で検討した個別事例について、その後の変化等をモニタリングする仕組みを構築し、かつ実行していますか。</t>
  </si>
  <si>
    <t>地域ケア会議で検討した個別事例について、その後の変化等をモニタリングしていますか。</t>
  </si>
  <si>
    <t>Q79</t>
  </si>
  <si>
    <t>センター主催の地域ケア会議の検討内容のまとめ（例：議論の概要、議事録など）の一覧を作成し、定期的に、全センターに配布していますか。</t>
  </si>
  <si>
    <t>Q72</t>
  </si>
  <si>
    <t>センター主催の地域ケア会議における検討内容のまとめ（例：議論の概要、議事録など）を、市区町村に報告していますか。</t>
  </si>
  <si>
    <t>５．介護予防ケアマネジメント・指定介護予防支援</t>
  </si>
  <si>
    <t>Q87</t>
  </si>
  <si>
    <t>高齢者のニーズを踏まえ、介護予防・生活支援サービス事業における多様なサービス（予防給付で実施されてきた旧介護予防訪問介護相当サービス・旧介護予防通所介護相当サービス以外の訪問型サービス・通所型サービスをいう。）等を創設していますか。</t>
  </si>
  <si>
    <t>Q76</t>
  </si>
  <si>
    <t>介護予防ケアマネジメント・介護予防支援のケアプランを新規に作成する際に、介護予防・日常生活支援総合事業における多様なサービスをプランに位置付けていますか。</t>
  </si>
  <si>
    <t>Q88</t>
  </si>
  <si>
    <t>センター、介護支援専門員、生活支援コーディネーター、協議体に対して、多様な地域の社会資源に関する情報を提供していますか。</t>
  </si>
  <si>
    <t>介護予防ケアマネジメント・介護予防支援のケアプランにおいて、多様な地域の社会資源を位置付けたことはありますか。</t>
  </si>
  <si>
    <t>Q89</t>
  </si>
  <si>
    <t>ケアプラン作成に当たっての委託事業所選定の公平性・中立性確保のための指針を作成し、センターに明示していますか。</t>
  </si>
  <si>
    <t>Q81</t>
  </si>
  <si>
    <t>ケアプラン作成に当たっての委託事業所選定の公平性・中立性確保のための指針が市区町村から示されていますか。</t>
  </si>
  <si>
    <t>Q90</t>
  </si>
  <si>
    <t>居宅介護支援事業者にケアプラン作成の委託を行う際のセンターの関与について、市区町村の方針をセンターに対して示していますか。</t>
  </si>
  <si>
    <t>Q82</t>
  </si>
  <si>
    <t>居宅介護支援事業者にケアプラン作成を委託した場合は、台帳への記録及び進行管理を行っていますか。</t>
  </si>
  <si>
    <t>６．在宅医療介護連携</t>
  </si>
  <si>
    <t>Q92</t>
    <phoneticPr fontId="4"/>
  </si>
  <si>
    <t>医療関係者とセンターの合同の事例検討会（例：具体事例についての事例検討会、模擬事例検討会）の開催又は開催支援を行っていますか。</t>
  </si>
  <si>
    <t>Q83</t>
    <phoneticPr fontId="4"/>
  </si>
  <si>
    <t>医療関係者と合同の事例検討会（例：具体事例についての事例検討会、模擬事例検討会）に参加していますか。</t>
  </si>
  <si>
    <t>Q93</t>
  </si>
  <si>
    <t>医療関係者とセンターの合同の講演会・勉強会等の開催又は開催支援を行っていますか。</t>
  </si>
  <si>
    <t>Q84</t>
  </si>
  <si>
    <t>医療関係者と合同の講演会・勉強会等に参加していますか。</t>
  </si>
  <si>
    <t>Q94</t>
  </si>
  <si>
    <t>医療的な課題を抱える事例への対応などのために、在宅医療・介護連携推進事業における相談窓口とセンターが業務協力を行っていますか。</t>
  </si>
  <si>
    <t>医療的な課題を抱える事例への対応などのために、在宅医療・介護連携推進事業における相談窓口に対して、相談を行っていますか。</t>
  </si>
  <si>
    <t>７．認知症高齢者支援</t>
  </si>
  <si>
    <t>Q95</t>
  </si>
  <si>
    <t>認知症初期集中支援チームとセンターが業務協力を行っていますか。</t>
  </si>
  <si>
    <t>認知症初期集中支援チームと事例に関する情報を共有していますか。</t>
  </si>
  <si>
    <t>８．生活支援体制整備</t>
  </si>
  <si>
    <t>Q98</t>
  </si>
  <si>
    <t>生活支援コーディネーターや協議体とセンターが業務協力を行っていますか。</t>
  </si>
  <si>
    <t>Q91</t>
  </si>
  <si>
    <t>生活支援コーディネーター・協議体と連携して、地域資源の開発に関する取組を実施していますか。</t>
  </si>
  <si>
    <t>×</t>
  </si>
  <si>
    <t>一致状況</t>
    <rPh sb="0" eb="2">
      <t>イッチ</t>
    </rPh>
    <rPh sb="2" eb="4">
      <t>ジョウキョウ</t>
    </rPh>
    <phoneticPr fontId="4"/>
  </si>
  <si>
    <t>■市区町村、センターの一致状況</t>
    <rPh sb="1" eb="3">
      <t>シク</t>
    </rPh>
    <rPh sb="3" eb="5">
      <t>チョウソン</t>
    </rPh>
    <rPh sb="11" eb="13">
      <t>イッチ</t>
    </rPh>
    <rPh sb="13" eb="15">
      <t>ジョウキョウ</t>
    </rPh>
    <phoneticPr fontId="4"/>
  </si>
  <si>
    <t>・（市区町村○、センター○）</t>
    <phoneticPr fontId="4"/>
  </si>
  <si>
    <t>・（市区町村×、センター○）</t>
    <phoneticPr fontId="4"/>
  </si>
  <si>
    <t>・（市区町村○、センター×）</t>
    <phoneticPr fontId="4"/>
  </si>
  <si>
    <t>・（市区町村×、センター×）</t>
    <phoneticPr fontId="4"/>
  </si>
  <si>
    <t>件数</t>
    <rPh sb="0" eb="2">
      <t>ケンスウ</t>
    </rPh>
    <phoneticPr fontId="4"/>
  </si>
  <si>
    <t>割合</t>
    <rPh sb="0" eb="2">
      <t>ワリアイ</t>
    </rPh>
    <phoneticPr fontId="4"/>
  </si>
  <si>
    <t>以下の青色のセルについて、該当するものに○を選択してください。↓</t>
    <rPh sb="0" eb="2">
      <t>イカ</t>
    </rPh>
    <rPh sb="3" eb="5">
      <t>アオイロ</t>
    </rPh>
    <rPh sb="13" eb="15">
      <t>ガイトウ</t>
    </rPh>
    <rPh sb="22" eb="24">
      <t>センタク</t>
    </rPh>
    <phoneticPr fontId="4"/>
  </si>
  <si>
    <t>１．組織運営体制</t>
    <rPh sb="2" eb="4">
      <t>ソシキ</t>
    </rPh>
    <rPh sb="4" eb="6">
      <t>ウンエイ</t>
    </rPh>
    <rPh sb="6" eb="8">
      <t>タイセイ</t>
    </rPh>
    <phoneticPr fontId="5"/>
  </si>
  <si>
    <t>〇受け付けた相談事例の解決に向けて、必要な対応を行っていくためには、相談事例が終結する条件（相談事例が解決したものと判断される条件）を定め、進捗管理を行っていくことが必要になる。このような相談事例の終結条件については、実際に相談対応を行うセンターとの協議の下、保険者が管轄する全センター共通の条件を定めることが重要になる。
〇センターとの協議の下、統一的な終結条件を設定した例として、千葉県松戸市の例がある。</t>
    <rPh sb="1" eb="2">
      <t>ウ</t>
    </rPh>
    <rPh sb="3" eb="4">
      <t>ツ</t>
    </rPh>
    <rPh sb="6" eb="8">
      <t>ソウダン</t>
    </rPh>
    <rPh sb="8" eb="10">
      <t>ジレイ</t>
    </rPh>
    <rPh sb="11" eb="13">
      <t>カイケツ</t>
    </rPh>
    <rPh sb="14" eb="15">
      <t>ム</t>
    </rPh>
    <rPh sb="18" eb="20">
      <t>ヒツヨウ</t>
    </rPh>
    <rPh sb="21" eb="23">
      <t>タイオウ</t>
    </rPh>
    <rPh sb="24" eb="25">
      <t>オコナ</t>
    </rPh>
    <rPh sb="34" eb="36">
      <t>ソウダン</t>
    </rPh>
    <rPh sb="36" eb="38">
      <t>ジレイ</t>
    </rPh>
    <rPh sb="39" eb="41">
      <t>シュウケツ</t>
    </rPh>
    <rPh sb="43" eb="45">
      <t>ジョウケン</t>
    </rPh>
    <rPh sb="46" eb="48">
      <t>ソウダン</t>
    </rPh>
    <rPh sb="48" eb="50">
      <t>ジレイ</t>
    </rPh>
    <rPh sb="51" eb="53">
      <t>カイケツ</t>
    </rPh>
    <rPh sb="58" eb="60">
      <t>ハンダン</t>
    </rPh>
    <rPh sb="63" eb="65">
      <t>ジョウケン</t>
    </rPh>
    <rPh sb="67" eb="68">
      <t>サダ</t>
    </rPh>
    <rPh sb="70" eb="72">
      <t>シンチョク</t>
    </rPh>
    <rPh sb="72" eb="74">
      <t>カンリ</t>
    </rPh>
    <rPh sb="75" eb="76">
      <t>オコナ</t>
    </rPh>
    <rPh sb="83" eb="85">
      <t>ヒツヨウ</t>
    </rPh>
    <rPh sb="94" eb="96">
      <t>ソウダン</t>
    </rPh>
    <rPh sb="96" eb="98">
      <t>ジレイ</t>
    </rPh>
    <rPh sb="99" eb="101">
      <t>シュウケツ</t>
    </rPh>
    <rPh sb="101" eb="103">
      <t>ジョウケン</t>
    </rPh>
    <rPh sb="109" eb="111">
      <t>ジッサイ</t>
    </rPh>
    <rPh sb="112" eb="114">
      <t>ソウダン</t>
    </rPh>
    <rPh sb="114" eb="116">
      <t>タイオウ</t>
    </rPh>
    <rPh sb="117" eb="118">
      <t>オコナ</t>
    </rPh>
    <rPh sb="125" eb="127">
      <t>キョウギ</t>
    </rPh>
    <rPh sb="128" eb="129">
      <t>モト</t>
    </rPh>
    <rPh sb="130" eb="133">
      <t>ホケンシャ</t>
    </rPh>
    <rPh sb="134" eb="136">
      <t>カンカツ</t>
    </rPh>
    <rPh sb="138" eb="139">
      <t>ゼン</t>
    </rPh>
    <rPh sb="143" eb="145">
      <t>キョウツウ</t>
    </rPh>
    <rPh sb="146" eb="148">
      <t>ジョウケン</t>
    </rPh>
    <rPh sb="149" eb="150">
      <t>サダ</t>
    </rPh>
    <rPh sb="155" eb="157">
      <t>ジュウヨウ</t>
    </rPh>
    <rPh sb="169" eb="171">
      <t>キョウギ</t>
    </rPh>
    <rPh sb="172" eb="173">
      <t>モト</t>
    </rPh>
    <rPh sb="174" eb="177">
      <t>トウイツテキ</t>
    </rPh>
    <rPh sb="178" eb="180">
      <t>シュウケツ</t>
    </rPh>
    <rPh sb="180" eb="182">
      <t>ジョウケン</t>
    </rPh>
    <rPh sb="183" eb="185">
      <t>セッテイ</t>
    </rPh>
    <rPh sb="187" eb="188">
      <t>レイ</t>
    </rPh>
    <rPh sb="192" eb="195">
      <t>チバケン</t>
    </rPh>
    <rPh sb="195" eb="198">
      <t>マツドシ</t>
    </rPh>
    <rPh sb="199" eb="200">
      <t>レイ</t>
    </rPh>
    <phoneticPr fontId="4"/>
  </si>
  <si>
    <t>【例：千葉県松戸市における相談事例の終結条件】</t>
    <rPh sb="1" eb="2">
      <t>レイ</t>
    </rPh>
    <rPh sb="3" eb="6">
      <t>チバケン</t>
    </rPh>
    <rPh sb="6" eb="9">
      <t>マツドシ</t>
    </rPh>
    <rPh sb="13" eb="15">
      <t>ソウダン</t>
    </rPh>
    <rPh sb="15" eb="17">
      <t>ジレイ</t>
    </rPh>
    <rPh sb="18" eb="20">
      <t>シュウケツ</t>
    </rPh>
    <rPh sb="20" eb="22">
      <t>ジョウケン</t>
    </rPh>
    <phoneticPr fontId="4"/>
  </si>
  <si>
    <t>終結条件</t>
    <rPh sb="0" eb="2">
      <t>シュウケツ</t>
    </rPh>
    <rPh sb="2" eb="4">
      <t>ジョウケン</t>
    </rPh>
    <phoneticPr fontId="4"/>
  </si>
  <si>
    <t>＜相談全般＞
（１）相談者の主訴が解決し、主訴以外の困難な問題もない場合
（２）センター以外に適切な機関に繋げ、適切に引継ぎがなされたことが確認できた場合
（３）相談者より相談の終了の申し出があり、健康面・安全面等を確認し継続の必要性がないことが確認できた場合
（４）相談者からの連絡が途絶えた場合、センターよりモニタリングを実施し、健康面・安全面等を確認し継続の必要性がないことが確認できた場合
（５）相談者が、必要時にSOSを出せる状態になった場合
（６）相談者が、死亡・転居・入院（退院が見込めない）・施設入所の場合
＜後見関連＞
（１）後見人が選任された場合
＜虐待＞
（１）虐待の解消および再燃リスクの消失した場合</t>
    <rPh sb="1" eb="3">
      <t>ソウダン</t>
    </rPh>
    <rPh sb="3" eb="5">
      <t>ゼンパン</t>
    </rPh>
    <phoneticPr fontId="4"/>
  </si>
  <si>
    <t>終結できない場合</t>
    <rPh sb="0" eb="2">
      <t>シュウケツ</t>
    </rPh>
    <rPh sb="6" eb="8">
      <t>バアイ</t>
    </rPh>
    <phoneticPr fontId="4"/>
  </si>
  <si>
    <t>（１）相談者の主訴が解決しても、主訴以外に未解決の困難な問題がある場合
（２）本人・家族が自身の深刻な問題を自覚できておらず、それに対する適切な対策ができていない場合</t>
    <rPh sb="3" eb="6">
      <t>ソウダンシャ</t>
    </rPh>
    <rPh sb="7" eb="9">
      <t>シュソ</t>
    </rPh>
    <rPh sb="10" eb="12">
      <t>カイケツ</t>
    </rPh>
    <rPh sb="16" eb="18">
      <t>シュソ</t>
    </rPh>
    <rPh sb="18" eb="20">
      <t>イガイ</t>
    </rPh>
    <rPh sb="21" eb="24">
      <t>ミカイケツ</t>
    </rPh>
    <rPh sb="25" eb="27">
      <t>コンナン</t>
    </rPh>
    <rPh sb="28" eb="30">
      <t>モンダイ</t>
    </rPh>
    <rPh sb="33" eb="35">
      <t>バアイ</t>
    </rPh>
    <phoneticPr fontId="4"/>
  </si>
  <si>
    <t>終結の手続き</t>
    <rPh sb="0" eb="2">
      <t>シュウケツ</t>
    </rPh>
    <rPh sb="3" eb="5">
      <t>テツヅ</t>
    </rPh>
    <phoneticPr fontId="4"/>
  </si>
  <si>
    <t>【地域包括支援センター用】　1.業務チェックシート</t>
    <rPh sb="1" eb="3">
      <t>チイキ</t>
    </rPh>
    <rPh sb="3" eb="5">
      <t>ホウカツ</t>
    </rPh>
    <rPh sb="5" eb="7">
      <t>シエン</t>
    </rPh>
    <rPh sb="11" eb="12">
      <t>ヨウ</t>
    </rPh>
    <rPh sb="16" eb="18">
      <t>ギョウム</t>
    </rPh>
    <phoneticPr fontId="4"/>
  </si>
  <si>
    <r>
      <t>相談事例の終結条件</t>
    </r>
    <r>
      <rPr>
        <b/>
        <sz val="7"/>
        <rFont val="ＭＳ Ｐゴシック"/>
        <family val="3"/>
        <charset val="128"/>
        <scheme val="minor"/>
      </rPr>
      <t>（別添参照）</t>
    </r>
    <r>
      <rPr>
        <sz val="7"/>
        <rFont val="ＭＳ Ｐゴシック"/>
        <family val="3"/>
        <charset val="128"/>
        <scheme val="minor"/>
      </rPr>
      <t>または分類方法を、市区町村と共有していますか。</t>
    </r>
    <rPh sb="12" eb="14">
      <t>サンショウ</t>
    </rPh>
    <phoneticPr fontId="5"/>
  </si>
  <si>
    <t>Q42 別添　相談事例の終結条件</t>
    <rPh sb="4" eb="6">
      <t>ベッテン</t>
    </rPh>
    <rPh sb="7" eb="9">
      <t>ソウダン</t>
    </rPh>
    <rPh sb="9" eb="11">
      <t>ジレイ</t>
    </rPh>
    <rPh sb="12" eb="14">
      <t>シュウケツ</t>
    </rPh>
    <rPh sb="14" eb="16">
      <t>ジョウケン</t>
    </rPh>
    <phoneticPr fontId="4"/>
  </si>
  <si>
    <t>【地域包括支援センター用】　2.レーダーチャート</t>
    <rPh sb="1" eb="3">
      <t>チイキ</t>
    </rPh>
    <rPh sb="3" eb="5">
      <t>ホウカツ</t>
    </rPh>
    <rPh sb="5" eb="7">
      <t>シエン</t>
    </rPh>
    <rPh sb="11" eb="12">
      <t>ヨウ</t>
    </rPh>
    <phoneticPr fontId="4"/>
  </si>
  <si>
    <r>
      <rPr>
        <sz val="11"/>
        <color theme="1"/>
        <rFont val="Meiryo UI"/>
        <family val="3"/>
        <charset val="128"/>
      </rPr>
      <t>　■2.レーダーチャートについて■</t>
    </r>
    <r>
      <rPr>
        <sz val="9"/>
        <color theme="1"/>
        <rFont val="Meiryo UI"/>
        <family val="3"/>
        <charset val="128"/>
      </rPr>
      <t xml:space="preserve">
○レーダーチャートに示されている「９項目」の数値は、「1.業務チェックシート」にて入力した評価設問の平均値です。
○例えば、『Ⅰ．事業共通』の「Ⅰ-1.組織運営体制」15の設問に対し、「○」の付いた設問が10か所ある場合は、
　　「Ⅰ-1.組織運営体制」の平均値は10/15＝66.7％（小数点2位を四捨五入）となります）。
○レーダーチャートの数値を確認し、全国の状況と比較することで、センターの「特徴」を確認しましょう。</t>
    </r>
    <rPh sb="29" eb="30">
      <t>シメ</t>
    </rPh>
    <phoneticPr fontId="4"/>
  </si>
  <si>
    <r>
      <rPr>
        <b/>
        <sz val="11"/>
        <rFont val="Meiryo UI"/>
        <family val="3"/>
        <charset val="128"/>
      </rPr>
      <t>【表示される色の種類】</t>
    </r>
    <r>
      <rPr>
        <sz val="11"/>
        <rFont val="Meiryo UI"/>
        <family val="3"/>
        <charset val="128"/>
      </rPr>
      <t xml:space="preserve">
■</t>
    </r>
    <r>
      <rPr>
        <u/>
        <sz val="11"/>
        <rFont val="Meiryo UI"/>
        <family val="3"/>
        <charset val="128"/>
      </rPr>
      <t>（市区町村○、センター○）の場合：無色（色なし）</t>
    </r>
    <r>
      <rPr>
        <sz val="9"/>
        <rFont val="Meiryo UI"/>
        <family val="3"/>
        <charset val="128"/>
      </rPr>
      <t xml:space="preserve">
</t>
    </r>
    <r>
      <rPr>
        <sz val="11"/>
        <rFont val="Meiryo UI"/>
        <family val="3"/>
        <charset val="128"/>
      </rPr>
      <t>■</t>
    </r>
    <r>
      <rPr>
        <u/>
        <sz val="11"/>
        <rFont val="Meiryo UI"/>
        <family val="3"/>
        <charset val="128"/>
      </rPr>
      <t>（市区町村×、センター○）の場合：水色</t>
    </r>
    <r>
      <rPr>
        <sz val="9"/>
        <rFont val="Meiryo UI"/>
        <family val="3"/>
        <charset val="128"/>
      </rPr>
      <t xml:space="preserve">
　　　→市区町村の対応が不十分な可能性があり、市区町村からセンターに対して具体的な業務実施方針を示す
 　　　　　などの対応強化を図ることが必要と考えられます。
</t>
    </r>
    <r>
      <rPr>
        <sz val="11"/>
        <rFont val="Meiryo UI"/>
        <family val="3"/>
        <charset val="128"/>
      </rPr>
      <t>■</t>
    </r>
    <r>
      <rPr>
        <u/>
        <sz val="11"/>
        <rFont val="Meiryo UI"/>
        <family val="3"/>
        <charset val="128"/>
      </rPr>
      <t>（市区町村○、センター×）の場合：緑色</t>
    </r>
    <r>
      <rPr>
        <sz val="9"/>
        <rFont val="Meiryo UI"/>
        <family val="3"/>
        <charset val="128"/>
      </rPr>
      <t xml:space="preserve">
　　　→センターが業務に取組めていない要因を共有し業務の改善を図っていくことが必要と考えられます。
</t>
    </r>
    <r>
      <rPr>
        <sz val="11"/>
        <rFont val="Meiryo UI"/>
        <family val="3"/>
        <charset val="128"/>
      </rPr>
      <t>■</t>
    </r>
    <r>
      <rPr>
        <u/>
        <sz val="11"/>
        <rFont val="Meiryo UI"/>
        <family val="3"/>
        <charset val="128"/>
      </rPr>
      <t>（市区町村×、センター×）の場合：桃色</t>
    </r>
    <r>
      <rPr>
        <sz val="9"/>
        <rFont val="Meiryo UI"/>
        <family val="3"/>
        <charset val="128"/>
      </rPr>
      <t xml:space="preserve">
　　　→市区町村とセンターのいずれも取組めていない状況であることから、取組めていない要因を把握、共有し
 　　　　　今後の方針や取組に向けた検討を行う必要があると考えられます。</t>
    </r>
    <r>
      <rPr>
        <sz val="11"/>
        <rFont val="ＭＳ Ｐゴシック"/>
        <family val="3"/>
        <charset val="128"/>
        <scheme val="minor"/>
      </rPr>
      <t xml:space="preserve">
</t>
    </r>
    <rPh sb="1" eb="3">
      <t>ヒョウジ</t>
    </rPh>
    <rPh sb="6" eb="7">
      <t>イロ</t>
    </rPh>
    <rPh sb="8" eb="10">
      <t>シュルイ</t>
    </rPh>
    <phoneticPr fontId="4"/>
  </si>
  <si>
    <r>
      <t>【地域包括支援センター用】　3.連携項目比較シート</t>
    </r>
    <r>
      <rPr>
        <sz val="14"/>
        <color rgb="FFFF0000"/>
        <rFont val="Meiryo UI"/>
        <family val="3"/>
        <charset val="128"/>
      </rPr>
      <t>（市区町村が使用します）</t>
    </r>
    <rPh sb="1" eb="3">
      <t>チイキ</t>
    </rPh>
    <rPh sb="3" eb="5">
      <t>ホウカツ</t>
    </rPh>
    <rPh sb="5" eb="7">
      <t>シエン</t>
    </rPh>
    <rPh sb="11" eb="12">
      <t>ヨウ</t>
    </rPh>
    <rPh sb="16" eb="18">
      <t>レンケイ</t>
    </rPh>
    <rPh sb="18" eb="20">
      <t>コウモク</t>
    </rPh>
    <rPh sb="20" eb="22">
      <t>ヒカク</t>
    </rPh>
    <rPh sb="26" eb="28">
      <t>シク</t>
    </rPh>
    <rPh sb="28" eb="30">
      <t>チョウソン</t>
    </rPh>
    <rPh sb="31" eb="33">
      <t>シヨウ</t>
    </rPh>
    <phoneticPr fontId="4"/>
  </si>
  <si>
    <t>↓「一致状況」に表示される「色」によって市区町村とセンターの一致状況が分かります。</t>
    <rPh sb="2" eb="4">
      <t>イッチ</t>
    </rPh>
    <rPh sb="4" eb="6">
      <t>ジョウキョウ</t>
    </rPh>
    <rPh sb="8" eb="10">
      <t>ヒョウジ</t>
    </rPh>
    <rPh sb="14" eb="15">
      <t>イロ</t>
    </rPh>
    <rPh sb="20" eb="22">
      <t>シク</t>
    </rPh>
    <rPh sb="22" eb="24">
      <t>チョウソン</t>
    </rPh>
    <rPh sb="30" eb="32">
      <t>イッチ</t>
    </rPh>
    <rPh sb="32" eb="34">
      <t>ジョウキョウ</t>
    </rPh>
    <rPh sb="35" eb="36">
      <t>ワ</t>
    </rPh>
    <phoneticPr fontId="4"/>
  </si>
  <si>
    <r>
      <t>【地域包括支援センター用】　4.レーダーチャート用集計シート</t>
    </r>
    <r>
      <rPr>
        <sz val="14"/>
        <color rgb="FFFF0000"/>
        <rFont val="Meiryo UI"/>
        <family val="3"/>
        <charset val="128"/>
      </rPr>
      <t>（市区町村が使用します）</t>
    </r>
    <rPh sb="1" eb="3">
      <t>チイキ</t>
    </rPh>
    <rPh sb="3" eb="5">
      <t>ホウカツ</t>
    </rPh>
    <rPh sb="5" eb="7">
      <t>シエン</t>
    </rPh>
    <rPh sb="11" eb="12">
      <t>ヨウ</t>
    </rPh>
    <rPh sb="24" eb="25">
      <t>ヨウ</t>
    </rPh>
    <rPh sb="25" eb="27">
      <t>シュウケイ</t>
    </rPh>
    <rPh sb="31" eb="33">
      <t>シク</t>
    </rPh>
    <rPh sb="33" eb="35">
      <t>チョウソン</t>
    </rPh>
    <rPh sb="36" eb="38">
      <t>シヨウ</t>
    </rPh>
    <phoneticPr fontId="4"/>
  </si>
  <si>
    <r>
      <rPr>
        <sz val="11"/>
        <color theme="1"/>
        <rFont val="Meiryo UI"/>
        <family val="3"/>
        <charset val="128"/>
      </rPr>
      <t>　■4.レーダーチャート用集計シートについて■</t>
    </r>
    <r>
      <rPr>
        <sz val="9"/>
        <color theme="1"/>
        <rFont val="Meiryo UI"/>
        <family val="3"/>
        <charset val="128"/>
      </rPr>
      <t xml:space="preserve">
○「4.レーダーチャート用集計シート」は、</t>
    </r>
    <r>
      <rPr>
        <u/>
        <sz val="11"/>
        <color rgb="FFFF0000"/>
        <rFont val="Meiryo UI"/>
        <family val="3"/>
        <charset val="128"/>
      </rPr>
      <t>市区町村が使用</t>
    </r>
    <r>
      <rPr>
        <sz val="9"/>
        <color theme="1"/>
        <rFont val="Meiryo UI"/>
        <family val="3"/>
        <charset val="128"/>
      </rPr>
      <t>します。
○貴センターが市区町村に情報提供（このエクセルファイル）することで、センター間比較や市区町村と地域包括支援センターの
　　回答ギャップ等について、市区町村が確認することができます。
○情報提供した内容については、市区町村の担当職員と確認・共有し、今後の取組み方について一緒に検討していきましょう。</t>
    </r>
    <rPh sb="37" eb="38">
      <t>ヨウ</t>
    </rPh>
    <rPh sb="38" eb="40">
      <t>シュウケイ</t>
    </rPh>
    <rPh sb="46" eb="48">
      <t>シク</t>
    </rPh>
    <rPh sb="48" eb="50">
      <t>チョウソン</t>
    </rPh>
    <rPh sb="51" eb="53">
      <t>シヨウ</t>
    </rPh>
    <rPh sb="59" eb="60">
      <t>キ</t>
    </rPh>
    <rPh sb="65" eb="67">
      <t>シク</t>
    </rPh>
    <rPh sb="67" eb="69">
      <t>チョウソン</t>
    </rPh>
    <rPh sb="70" eb="72">
      <t>ジョウホウ</t>
    </rPh>
    <rPh sb="72" eb="74">
      <t>テイキョウ</t>
    </rPh>
    <rPh sb="125" eb="126">
      <t>トウ</t>
    </rPh>
    <rPh sb="131" eb="133">
      <t>シク</t>
    </rPh>
    <rPh sb="133" eb="135">
      <t>チョウソン</t>
    </rPh>
    <rPh sb="150" eb="152">
      <t>ジョウホウ</t>
    </rPh>
    <rPh sb="152" eb="154">
      <t>テイキョウ</t>
    </rPh>
    <rPh sb="156" eb="158">
      <t>ナイヨウ</t>
    </rPh>
    <phoneticPr fontId="4"/>
  </si>
  <si>
    <t>（１）基本的に主担当が、終結の根拠をセンター長に報告し、センター長の承認を得て「終結」とする
（２）主担当者・センター長が終結で良いか否か迷った場合は、週１回の包括内ケース検討会で全３職種で議論する
（３）長期間対応を忘れてしまうことがないように、月に１回の「終結判断会議」を開催して、継続中の全ケースの経過確認をする</t>
    <rPh sb="3" eb="6">
      <t>キホンテキ</t>
    </rPh>
    <rPh sb="7" eb="8">
      <t>シュ</t>
    </rPh>
    <rPh sb="8" eb="10">
      <t>タントウ</t>
    </rPh>
    <rPh sb="12" eb="14">
      <t>シュウケツ</t>
    </rPh>
    <rPh sb="15" eb="17">
      <t>コンキョ</t>
    </rPh>
    <rPh sb="22" eb="23">
      <t>チョウ</t>
    </rPh>
    <rPh sb="24" eb="26">
      <t>ホウコク</t>
    </rPh>
    <rPh sb="32" eb="33">
      <t>チョウ</t>
    </rPh>
    <rPh sb="34" eb="36">
      <t>ショウニン</t>
    </rPh>
    <rPh sb="37" eb="38">
      <t>エ</t>
    </rPh>
    <rPh sb="40" eb="42">
      <t>シュウケツ</t>
    </rPh>
    <rPh sb="109" eb="110">
      <t>ワス</t>
    </rPh>
    <phoneticPr fontId="4"/>
  </si>
  <si>
    <r>
      <rPr>
        <sz val="11"/>
        <color theme="1"/>
        <rFont val="Meiryo UI"/>
        <family val="3"/>
        <charset val="128"/>
      </rPr>
      <t>　■業務チェックシートへの入力方法■</t>
    </r>
    <r>
      <rPr>
        <sz val="9"/>
        <color theme="1"/>
        <rFont val="Meiryo UI"/>
        <family val="3"/>
        <charset val="128"/>
      </rPr>
      <t xml:space="preserve">
○入力する箇所は「青色」の網掛けのあるセルとなります。
   下記の各設問について、該当するものに○を選択してください（プルダウン方式）。
　　元々「×」が表示されていますので、該当しない場合は「×」のままで結構です。
○貴センターが回答する「センター項目」（表右側）以外に、「市区町村項目」（表左側）として
   市区町村の項目も掲載していますが、入力の必要はありません。市区町村がどのような項目にて
   業務チェックしているのかご確認ください（参考情報）。
○入力が完了すると、次のシート「2.レーダーチャート」に貴センターの評価結果がレーダーチャートにて示されていますので、
　　全国の状況と比較し、センターの特徴を確認しましょう。</t>
    </r>
    <rPh sb="2" eb="4">
      <t>ギョウム</t>
    </rPh>
    <rPh sb="13" eb="15">
      <t>ニュウリョク</t>
    </rPh>
    <rPh sb="15" eb="17">
      <t>ホウホウ</t>
    </rPh>
    <rPh sb="131" eb="132">
      <t>キ</t>
    </rPh>
    <rPh sb="137" eb="139">
      <t>カイトウ</t>
    </rPh>
    <rPh sb="150" eb="151">
      <t>ヒョウ</t>
    </rPh>
    <rPh sb="151" eb="152">
      <t>ミギ</t>
    </rPh>
    <rPh sb="154" eb="156">
      <t>イガイ</t>
    </rPh>
    <rPh sb="159" eb="161">
      <t>シク</t>
    </rPh>
    <rPh sb="161" eb="163">
      <t>チョウソン</t>
    </rPh>
    <rPh sb="163" eb="165">
      <t>コウモク</t>
    </rPh>
    <rPh sb="178" eb="180">
      <t>シク</t>
    </rPh>
    <rPh sb="180" eb="182">
      <t>チョウソン</t>
    </rPh>
    <rPh sb="183" eb="185">
      <t>コウモク</t>
    </rPh>
    <rPh sb="186" eb="188">
      <t>ケイサイ</t>
    </rPh>
    <rPh sb="195" eb="197">
      <t>ニュウリョク</t>
    </rPh>
    <rPh sb="198" eb="200">
      <t>ヒツヨウ</t>
    </rPh>
    <rPh sb="217" eb="219">
      <t>コウモク</t>
    </rPh>
    <rPh sb="225" eb="227">
      <t>ギョウム</t>
    </rPh>
    <rPh sb="238" eb="240">
      <t>カクニン</t>
    </rPh>
    <rPh sb="245" eb="247">
      <t>サンコウ</t>
    </rPh>
    <rPh sb="247" eb="249">
      <t>ジョウホウ</t>
    </rPh>
    <rPh sb="253" eb="255">
      <t>ニュウリョク</t>
    </rPh>
    <rPh sb="256" eb="258">
      <t>カンリョウ</t>
    </rPh>
    <rPh sb="262" eb="263">
      <t>ツギ</t>
    </rPh>
    <rPh sb="280" eb="281">
      <t>キ</t>
    </rPh>
    <rPh sb="286" eb="288">
      <t>ヒョウカ</t>
    </rPh>
    <rPh sb="288" eb="290">
      <t>ケッカ</t>
    </rPh>
    <rPh sb="301" eb="302">
      <t>シメ</t>
    </rPh>
    <rPh sb="314" eb="316">
      <t>ゼンコク</t>
    </rPh>
    <rPh sb="317" eb="319">
      <t>ジョウキョウ</t>
    </rPh>
    <rPh sb="320" eb="322">
      <t>ヒカク</t>
    </rPh>
    <rPh sb="329" eb="331">
      <t>トクチョウ</t>
    </rPh>
    <rPh sb="332" eb="334">
      <t>カクニン</t>
    </rPh>
    <phoneticPr fontId="4"/>
  </si>
  <si>
    <r>
      <t xml:space="preserve">センターのPRのために行っている取組みについて、あてはまるもの全てを選択してください。
</t>
    </r>
    <r>
      <rPr>
        <b/>
        <u/>
        <sz val="7"/>
        <rFont val="ＭＳ Ｐゴシック"/>
        <family val="3"/>
        <charset val="128"/>
        <scheme val="minor"/>
      </rPr>
      <t xml:space="preserve">※以下より４つ以上選択した場合
</t>
    </r>
    <rPh sb="57" eb="59">
      <t>バアイ</t>
    </rPh>
    <phoneticPr fontId="5"/>
  </si>
  <si>
    <t>点数：個数</t>
    <rPh sb="0" eb="2">
      <t>テンスウ</t>
    </rPh>
    <rPh sb="3" eb="5">
      <t>コスウ</t>
    </rPh>
    <phoneticPr fontId="5"/>
  </si>
  <si>
    <t>点数：％</t>
    <rPh sb="0" eb="2">
      <t>テンスウ</t>
    </rPh>
    <phoneticPr fontId="5"/>
  </si>
  <si>
    <t>Ⅰ計　点数：個数</t>
    <phoneticPr fontId="5"/>
  </si>
  <si>
    <t>Ⅰ計　点数：％</t>
    <phoneticPr fontId="5"/>
  </si>
  <si>
    <t>点数：％</t>
    <rPh sb="0" eb="2">
      <t>テンスウ</t>
    </rPh>
    <rPh sb="1" eb="2">
      <t>スウ</t>
    </rPh>
    <phoneticPr fontId="5"/>
  </si>
  <si>
    <t>６～８計　点数：個数</t>
    <rPh sb="3" eb="4">
      <t>ケイ</t>
    </rPh>
    <rPh sb="5" eb="7">
      <t>テンスウ</t>
    </rPh>
    <rPh sb="8" eb="10">
      <t>コスウ</t>
    </rPh>
    <phoneticPr fontId="5"/>
  </si>
  <si>
    <t>６～８計　点数：％</t>
    <rPh sb="5" eb="7">
      <t>テンスウ</t>
    </rPh>
    <phoneticPr fontId="5"/>
  </si>
  <si>
    <t>６～８計　点数：個数</t>
    <rPh sb="8" eb="10">
      <t>コスウ</t>
    </rPh>
    <phoneticPr fontId="5"/>
  </si>
  <si>
    <t>Ⅱ計　点数：個数</t>
    <rPh sb="3" eb="5">
      <t>テンスウ</t>
    </rPh>
    <rPh sb="6" eb="8">
      <t>コスウ</t>
    </rPh>
    <phoneticPr fontId="5"/>
  </si>
  <si>
    <t>Ⅱ計　点数：％</t>
    <rPh sb="3" eb="5">
      <t>テンスウ</t>
    </rPh>
    <phoneticPr fontId="5"/>
  </si>
  <si>
    <t>Ⅱ計　点数：個数</t>
    <phoneticPr fontId="5"/>
  </si>
  <si>
    <t>市区町村項目</t>
    <phoneticPr fontId="4"/>
  </si>
  <si>
    <t>↓市区町村で、以下の赤枠部分の回答データを、市区町村用分析ツールの「4.地域包括支援センター回答入力シート」にコピーしてください。</t>
    <rPh sb="1" eb="3">
      <t>シク</t>
    </rPh>
    <rPh sb="3" eb="5">
      <t>チョウソン</t>
    </rPh>
    <rPh sb="7" eb="9">
      <t>イカ</t>
    </rPh>
    <rPh sb="10" eb="11">
      <t>アカ</t>
    </rPh>
    <rPh sb="11" eb="12">
      <t>ワク</t>
    </rPh>
    <rPh sb="12" eb="14">
      <t>ブブン</t>
    </rPh>
    <rPh sb="15" eb="17">
      <t>カイトウ</t>
    </rPh>
    <rPh sb="22" eb="24">
      <t>シク</t>
    </rPh>
    <rPh sb="24" eb="26">
      <t>チョウソン</t>
    </rPh>
    <rPh sb="26" eb="27">
      <t>ヨウ</t>
    </rPh>
    <rPh sb="27" eb="29">
      <t>ブンセキ</t>
    </rPh>
    <phoneticPr fontId="4"/>
  </si>
  <si>
    <r>
      <t>　</t>
    </r>
    <r>
      <rPr>
        <sz val="11"/>
        <rFont val="Meiryo UI"/>
        <family val="3"/>
        <charset val="128"/>
      </rPr>
      <t xml:space="preserve">■3.連携項目比較シートについて■
</t>
    </r>
    <r>
      <rPr>
        <sz val="9"/>
        <rFont val="Meiryo UI"/>
        <family val="3"/>
        <charset val="128"/>
      </rPr>
      <t>○市区町村と地域包括支援センターとが運営方針を共有したうえで、連携した事業運営ができているかどうかを評価するために、
　「市区町村：評価項目」と「地域包括支援センター：評価項目」において、以下の直接対応関係がある51の評価項目を作成しています。
○このシートの入力は、「1.業務チェックシート」の入力により自動的に行われていますので、入力の必要はありません。
　　ただし、</t>
    </r>
    <r>
      <rPr>
        <sz val="9"/>
        <color rgb="FFFF0000"/>
        <rFont val="Meiryo UI"/>
        <family val="3"/>
        <charset val="128"/>
      </rPr>
      <t>赤字にて記載されている７つの連携項目</t>
    </r>
    <r>
      <rPr>
        <sz val="9"/>
        <rFont val="Meiryo UI"/>
        <family val="3"/>
        <charset val="128"/>
      </rPr>
      <t xml:space="preserve">については、具体的な「回数」や「内容」を記載する項目になりますので、
　　市区町村、センターが協議等をおこなう中でお互いに確認してください。
</t>
    </r>
    <r>
      <rPr>
        <b/>
        <sz val="11"/>
        <rFont val="Meiryo UI"/>
        <family val="3"/>
        <charset val="128"/>
      </rPr>
      <t>【活用方法】</t>
    </r>
    <r>
      <rPr>
        <sz val="9"/>
        <rFont val="Meiryo UI"/>
        <family val="3"/>
        <charset val="128"/>
      </rPr>
      <t xml:space="preserve">
○「3.連携項目比較シート」は、市区町村が貴センターからの情報提供（このエクセルファイル）を受け、
　</t>
    </r>
    <r>
      <rPr>
        <sz val="11"/>
        <color rgb="FFFF0000"/>
        <rFont val="Meiryo UI"/>
        <family val="3"/>
        <charset val="128"/>
      </rPr>
      <t>市区町村と貴センターの一致状況を把握するため</t>
    </r>
    <r>
      <rPr>
        <sz val="9"/>
        <rFont val="Meiryo UI"/>
        <family val="3"/>
        <charset val="128"/>
      </rPr>
      <t>に活用します。
○市区町村と地域包括支援センターの回答状況に応じて各項目の横の</t>
    </r>
    <r>
      <rPr>
        <sz val="11"/>
        <color rgb="FFFF0000"/>
        <rFont val="Meiryo UI"/>
        <family val="3"/>
        <charset val="128"/>
      </rPr>
      <t>「一致状況」</t>
    </r>
    <r>
      <rPr>
        <sz val="9"/>
        <rFont val="Meiryo UI"/>
        <family val="3"/>
        <charset val="128"/>
      </rPr>
      <t xml:space="preserve">の欄に以下の「色」が表示されます。
　　表示された色の状況に応じて、市区町村と今後の対応策を検討していきましょう。
</t>
    </r>
    <r>
      <rPr>
        <sz val="9"/>
        <rFont val="Meiryo UI"/>
        <family val="3"/>
        <charset val="128"/>
      </rPr>
      <t xml:space="preserve">
</t>
    </r>
    <rPh sb="4" eb="6">
      <t>レンケイ</t>
    </rPh>
    <rPh sb="6" eb="8">
      <t>コウモク</t>
    </rPh>
    <rPh sb="8" eb="10">
      <t>ヒカク</t>
    </rPh>
    <rPh sb="114" eb="116">
      <t>イカ</t>
    </rPh>
    <rPh sb="150" eb="152">
      <t>ニュウリョク</t>
    </rPh>
    <rPh sb="157" eb="159">
      <t>ギョウム</t>
    </rPh>
    <rPh sb="206" eb="208">
      <t>アカジ</t>
    </rPh>
    <rPh sb="210" eb="212">
      <t>キサイ</t>
    </rPh>
    <rPh sb="220" eb="222">
      <t>レンケイ</t>
    </rPh>
    <rPh sb="222" eb="224">
      <t>コウモク</t>
    </rPh>
    <rPh sb="230" eb="233">
      <t>グタイテキ</t>
    </rPh>
    <rPh sb="235" eb="237">
      <t>カイスウ</t>
    </rPh>
    <rPh sb="240" eb="242">
      <t>ナイヨウ</t>
    </rPh>
    <rPh sb="244" eb="246">
      <t>キサイ</t>
    </rPh>
    <rPh sb="248" eb="250">
      <t>コウモク</t>
    </rPh>
    <rPh sb="261" eb="263">
      <t>シク</t>
    </rPh>
    <rPh sb="263" eb="265">
      <t>チョウソン</t>
    </rPh>
    <rPh sb="271" eb="273">
      <t>キョウギ</t>
    </rPh>
    <rPh sb="273" eb="274">
      <t>トウ</t>
    </rPh>
    <rPh sb="279" eb="280">
      <t>ナカ</t>
    </rPh>
    <rPh sb="282" eb="283">
      <t>タガ</t>
    </rPh>
    <rPh sb="285" eb="287">
      <t>カクニン</t>
    </rPh>
    <rPh sb="297" eb="299">
      <t>カツヨウ</t>
    </rPh>
    <rPh sb="299" eb="301">
      <t>ホウホウ</t>
    </rPh>
    <rPh sb="332" eb="334">
      <t>ジョウホウ</t>
    </rPh>
    <rPh sb="334" eb="336">
      <t>テイキョウ</t>
    </rPh>
    <rPh sb="349" eb="350">
      <t>ウ</t>
    </rPh>
    <rPh sb="416" eb="418">
      <t>イッチ</t>
    </rPh>
    <rPh sb="418" eb="420">
      <t>ジョウキョウ</t>
    </rPh>
    <rPh sb="422" eb="423">
      <t>ラン</t>
    </rPh>
    <rPh sb="455" eb="457">
      <t>シク</t>
    </rPh>
    <rPh sb="457" eb="459">
      <t>チョウソン</t>
    </rPh>
    <phoneticPr fontId="4"/>
  </si>
  <si>
    <r>
      <rPr>
        <b/>
        <sz val="11"/>
        <color rgb="FFFF0000"/>
        <rFont val="Meiryo UI"/>
        <family val="3"/>
        <charset val="128"/>
      </rPr>
      <t>【ペーストする際の注意点】</t>
    </r>
    <r>
      <rPr>
        <sz val="11"/>
        <rFont val="Meiryo UI"/>
        <family val="3"/>
        <charset val="128"/>
      </rPr>
      <t xml:space="preserve">
</t>
    </r>
    <r>
      <rPr>
        <sz val="9"/>
        <rFont val="Meiryo UI"/>
        <family val="3"/>
        <charset val="128"/>
      </rPr>
      <t>○「貼り付け」の</t>
    </r>
    <r>
      <rPr>
        <u/>
        <sz val="9"/>
        <color rgb="FFFF0000"/>
        <rFont val="Meiryo UI"/>
        <family val="3"/>
        <charset val="128"/>
      </rPr>
      <t>「形式を選択して貼り付け」を選択し、「値」にチェックし</t>
    </r>
    <r>
      <rPr>
        <sz val="9"/>
        <rFont val="Meiryo UI"/>
        <family val="3"/>
        <charset val="128"/>
      </rPr>
      <t xml:space="preserve">「OK」を押してください。
　※上記処理をしないと、セル内の回答が「＃N/A」等の表示になります。
   </t>
    </r>
    <phoneticPr fontId="4"/>
  </si>
  <si>
    <t>↓市区町村は、以下の18行目～82行目に、【市区町村用】分析ツールから「3.連携項目比較シート」の9行目～73行目をコピーペーストしてください。</t>
    <rPh sb="1" eb="3">
      <t>シク</t>
    </rPh>
    <rPh sb="3" eb="5">
      <t>チョウソン</t>
    </rPh>
    <rPh sb="7" eb="9">
      <t>イカ</t>
    </rPh>
    <rPh sb="12" eb="14">
      <t>ギョウメ</t>
    </rPh>
    <rPh sb="17" eb="19">
      <t>ギョウメ</t>
    </rPh>
    <rPh sb="28" eb="30">
      <t>ブンセキ</t>
    </rPh>
    <rPh sb="38" eb="40">
      <t>レンケイ</t>
    </rPh>
    <rPh sb="40" eb="42">
      <t>コウモク</t>
    </rPh>
    <rPh sb="42" eb="44">
      <t>ヒカク</t>
    </rPh>
    <rPh sb="50" eb="52">
      <t>ギョウメ</t>
    </rPh>
    <rPh sb="55" eb="57">
      <t>ギョウメ</t>
    </rPh>
    <phoneticPr fontId="4"/>
  </si>
</sst>
</file>

<file path=xl/styles.xml><?xml version="1.0" encoding="utf-8"?>
<styleSheet xmlns="http://schemas.openxmlformats.org/spreadsheetml/2006/main">
  <numFmts count="3">
    <numFmt numFmtId="176" formatCode="0.0&quot;%&quot;"/>
    <numFmt numFmtId="177" formatCode="0.0"/>
    <numFmt numFmtId="178" formatCode="0.0%"/>
  </numFmts>
  <fonts count="46">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7"/>
      <color theme="1"/>
      <name val="ＭＳ Ｐゴシック"/>
      <family val="2"/>
      <scheme val="minor"/>
    </font>
    <font>
      <sz val="6"/>
      <name val="ＭＳ Ｐゴシック"/>
      <family val="2"/>
      <charset val="128"/>
      <scheme val="minor"/>
    </font>
    <font>
      <sz val="6"/>
      <name val="ＭＳ Ｐゴシック"/>
      <family val="3"/>
      <charset val="128"/>
      <scheme val="minor"/>
    </font>
    <font>
      <sz val="7"/>
      <color theme="1"/>
      <name val="ＭＳ Ｐゴシック"/>
      <family val="3"/>
      <charset val="128"/>
      <scheme val="minor"/>
    </font>
    <font>
      <sz val="7"/>
      <color rgb="FFFF0000"/>
      <name val="ＭＳ Ｐゴシック"/>
      <family val="3"/>
      <charset val="128"/>
      <scheme val="minor"/>
    </font>
    <font>
      <b/>
      <u/>
      <sz val="7"/>
      <color rgb="FFFF0000"/>
      <name val="ＭＳ Ｐゴシック"/>
      <family val="3"/>
      <charset val="128"/>
      <scheme val="minor"/>
    </font>
    <font>
      <sz val="7"/>
      <name val="ＭＳ Ｐゴシック"/>
      <family val="3"/>
      <charset val="128"/>
      <scheme val="minor"/>
    </font>
    <font>
      <sz val="11"/>
      <name val="ＭＳ Ｐゴシック"/>
      <family val="3"/>
      <charset val="128"/>
    </font>
    <font>
      <sz val="11"/>
      <color theme="1"/>
      <name val="ＭＳ Ｐゴシック"/>
      <family val="3"/>
      <charset val="128"/>
    </font>
    <font>
      <sz val="12"/>
      <color theme="1"/>
      <name val="ＭＳ 明朝"/>
      <family val="2"/>
      <charset val="128"/>
    </font>
    <font>
      <sz val="12"/>
      <name val="ＭＳ 明朝"/>
      <family val="1"/>
      <charset val="128"/>
    </font>
    <font>
      <sz val="11"/>
      <color theme="1"/>
      <name val="Meiryo UI"/>
      <family val="3"/>
      <charset val="128"/>
    </font>
    <font>
      <sz val="9"/>
      <color theme="1"/>
      <name val="Meiryo UI"/>
      <family val="3"/>
      <charset val="128"/>
    </font>
    <font>
      <sz val="10"/>
      <color theme="1"/>
      <name val="Meiryo UI"/>
      <family val="3"/>
      <charset val="128"/>
    </font>
    <font>
      <sz val="7"/>
      <color theme="0"/>
      <name val="ＭＳ Ｐゴシック"/>
      <family val="3"/>
      <charset val="128"/>
      <scheme val="minor"/>
    </font>
    <font>
      <b/>
      <u/>
      <sz val="7"/>
      <name val="ＭＳ Ｐゴシック"/>
      <family val="3"/>
      <charset val="128"/>
      <scheme val="minor"/>
    </font>
    <font>
      <sz val="9"/>
      <name val="Meiryo UI"/>
      <family val="3"/>
      <charset val="128"/>
    </font>
    <font>
      <sz val="9"/>
      <color rgb="FFFF0000"/>
      <name val="Meiryo UI"/>
      <family val="3"/>
      <charset val="128"/>
    </font>
    <font>
      <sz val="11"/>
      <name val="ＭＳ Ｐゴシック"/>
      <family val="3"/>
      <charset val="128"/>
      <scheme val="minor"/>
    </font>
    <font>
      <sz val="11"/>
      <name val="Meiryo UI"/>
      <family val="3"/>
      <charset val="128"/>
    </font>
    <font>
      <sz val="11"/>
      <color rgb="FFFF0000"/>
      <name val="ＭＳ Ｐゴシック"/>
      <family val="3"/>
      <charset val="128"/>
      <scheme val="minor"/>
    </font>
    <font>
      <sz val="6"/>
      <color theme="1"/>
      <name val="ＭＳ Ｐゴシック"/>
      <family val="2"/>
      <charset val="128"/>
      <scheme val="minor"/>
    </font>
    <font>
      <sz val="6"/>
      <color rgb="FFFF0000"/>
      <name val="ＭＳ Ｐゴシック"/>
      <family val="2"/>
      <charset val="128"/>
      <scheme val="minor"/>
    </font>
    <font>
      <sz val="6"/>
      <color theme="0"/>
      <name val="ＭＳ Ｐゴシック"/>
      <family val="2"/>
      <charset val="128"/>
      <scheme val="minor"/>
    </font>
    <font>
      <sz val="10"/>
      <name val="Meiryo UI"/>
      <family val="3"/>
      <charset val="128"/>
    </font>
    <font>
      <b/>
      <sz val="11"/>
      <color theme="1"/>
      <name val="ＭＳ Ｐゴシック"/>
      <family val="2"/>
      <charset val="128"/>
      <scheme val="minor"/>
    </font>
    <font>
      <b/>
      <sz val="13"/>
      <color theme="1"/>
      <name val="Meiryo UI"/>
      <family val="3"/>
      <charset val="128"/>
    </font>
    <font>
      <sz val="12"/>
      <color theme="1"/>
      <name val="Meiryo UI"/>
      <family val="3"/>
      <charset val="128"/>
    </font>
    <font>
      <b/>
      <sz val="14"/>
      <color theme="1"/>
      <name val="ＭＳ Ｐゴシック"/>
      <family val="3"/>
      <charset val="128"/>
      <scheme val="minor"/>
    </font>
    <font>
      <sz val="12"/>
      <color theme="1"/>
      <name val="ＭＳ Ｐゴシック"/>
      <family val="3"/>
      <charset val="128"/>
      <scheme val="minor"/>
    </font>
    <font>
      <b/>
      <sz val="12"/>
      <color theme="1"/>
      <name val="Meiryo UI"/>
      <family val="3"/>
      <charset val="128"/>
    </font>
    <font>
      <b/>
      <sz val="12"/>
      <color theme="1"/>
      <name val="ＭＳ Ｐゴシック"/>
      <family val="3"/>
      <charset val="128"/>
      <scheme val="minor"/>
    </font>
    <font>
      <b/>
      <sz val="11"/>
      <color theme="1"/>
      <name val="Meiryo UI"/>
      <family val="3"/>
      <charset val="128"/>
    </font>
    <font>
      <sz val="12"/>
      <color theme="1"/>
      <name val="ＭＳ Ｐゴシック"/>
      <family val="2"/>
      <charset val="128"/>
      <scheme val="minor"/>
    </font>
    <font>
      <b/>
      <sz val="7"/>
      <name val="ＭＳ Ｐゴシック"/>
      <family val="3"/>
      <charset val="128"/>
      <scheme val="minor"/>
    </font>
    <font>
      <sz val="14"/>
      <color theme="1"/>
      <name val="Meiryo UI"/>
      <family val="3"/>
      <charset val="128"/>
    </font>
    <font>
      <b/>
      <sz val="11"/>
      <name val="Meiryo UI"/>
      <family val="3"/>
      <charset val="128"/>
    </font>
    <font>
      <sz val="11"/>
      <color rgb="FFFF0000"/>
      <name val="Meiryo UI"/>
      <family val="3"/>
      <charset val="128"/>
    </font>
    <font>
      <u/>
      <sz val="11"/>
      <color rgb="FFFF0000"/>
      <name val="Meiryo UI"/>
      <family val="3"/>
      <charset val="128"/>
    </font>
    <font>
      <u/>
      <sz val="11"/>
      <name val="Meiryo UI"/>
      <family val="3"/>
      <charset val="128"/>
    </font>
    <font>
      <sz val="14"/>
      <color rgb="FFFF0000"/>
      <name val="Meiryo UI"/>
      <family val="3"/>
      <charset val="128"/>
    </font>
    <font>
      <u/>
      <sz val="9"/>
      <color rgb="FFFF0000"/>
      <name val="Meiryo UI"/>
      <family val="3"/>
      <charset val="128"/>
    </font>
    <font>
      <b/>
      <sz val="11"/>
      <color rgb="FFFF0000"/>
      <name val="Meiryo UI"/>
      <family val="3"/>
      <charset val="128"/>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DE9D9"/>
        <bgColor indexed="64"/>
      </patternFill>
    </fill>
    <fill>
      <patternFill patternType="solid">
        <fgColor rgb="FFDBEEF3"/>
        <bgColor indexed="64"/>
      </patternFill>
    </fill>
    <fill>
      <patternFill patternType="solid">
        <fgColor theme="3" tint="0.79998168889431442"/>
        <bgColor indexed="64"/>
      </patternFill>
    </fill>
  </fills>
  <borders count="135">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style="thin">
        <color auto="1"/>
      </left>
      <right style="thin">
        <color auto="1"/>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top style="hair">
        <color auto="1"/>
      </top>
      <bottom/>
      <diagonal/>
    </border>
    <border>
      <left style="thin">
        <color auto="1"/>
      </left>
      <right/>
      <top/>
      <bottom style="double">
        <color auto="1"/>
      </bottom>
      <diagonal/>
    </border>
    <border>
      <left/>
      <right style="thin">
        <color indexed="64"/>
      </right>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medium">
        <color auto="1"/>
      </right>
      <top style="double">
        <color auto="1"/>
      </top>
      <bottom style="thin">
        <color auto="1"/>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thin">
        <color auto="1"/>
      </top>
      <bottom style="hair">
        <color auto="1"/>
      </bottom>
      <diagonal/>
    </border>
    <border>
      <left style="medium">
        <color auto="1"/>
      </left>
      <right style="thin">
        <color auto="1"/>
      </right>
      <top/>
      <bottom/>
      <diagonal/>
    </border>
    <border>
      <left style="medium">
        <color auto="1"/>
      </left>
      <right style="thin">
        <color auto="1"/>
      </right>
      <top/>
      <bottom style="double">
        <color auto="1"/>
      </bottom>
      <diagonal/>
    </border>
    <border>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auto="1"/>
      </left>
      <right style="thin">
        <color auto="1"/>
      </right>
      <top style="hair">
        <color indexed="64"/>
      </top>
      <bottom style="thin">
        <color auto="1"/>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right style="mediumDashed">
        <color rgb="FFFF0000"/>
      </right>
      <top/>
      <bottom/>
      <diagonal/>
    </border>
    <border>
      <left/>
      <right style="mediumDashed">
        <color rgb="FFFF0000"/>
      </right>
      <top style="double">
        <color auto="1"/>
      </top>
      <bottom style="thin">
        <color auto="1"/>
      </bottom>
      <diagonal/>
    </border>
    <border>
      <left/>
      <right style="mediumDashed">
        <color rgb="FFFF0000"/>
      </right>
      <top style="thin">
        <color auto="1"/>
      </top>
      <bottom style="medium">
        <color auto="1"/>
      </bottom>
      <diagonal/>
    </border>
    <border>
      <left/>
      <right style="mediumDashed">
        <color rgb="FFFF0000"/>
      </right>
      <top style="medium">
        <color indexed="64"/>
      </top>
      <bottom style="thin">
        <color auto="1"/>
      </bottom>
      <diagonal/>
    </border>
    <border>
      <left/>
      <right style="mediumDashed">
        <color rgb="FFFF0000"/>
      </right>
      <top style="thin">
        <color auto="1"/>
      </top>
      <bottom style="thin">
        <color auto="1"/>
      </bottom>
      <diagonal/>
    </border>
    <border>
      <left/>
      <right style="mediumDashed">
        <color rgb="FFFF0000"/>
      </right>
      <top/>
      <bottom style="thin">
        <color auto="1"/>
      </bottom>
      <diagonal/>
    </border>
    <border>
      <left/>
      <right style="mediumDashed">
        <color rgb="FFFF0000"/>
      </right>
      <top style="thin">
        <color auto="1"/>
      </top>
      <bottom/>
      <diagonal/>
    </border>
    <border>
      <left/>
      <right style="mediumDashed">
        <color rgb="FFFF0000"/>
      </right>
      <top style="medium">
        <color indexed="64"/>
      </top>
      <bottom/>
      <diagonal/>
    </border>
    <border>
      <left/>
      <right style="mediumDashed">
        <color rgb="FFFF0000"/>
      </right>
      <top style="hair">
        <color auto="1"/>
      </top>
      <bottom/>
      <diagonal/>
    </border>
    <border>
      <left/>
      <right style="mediumDashed">
        <color rgb="FFFF0000"/>
      </right>
      <top style="thin">
        <color auto="1"/>
      </top>
      <bottom style="hair">
        <color auto="1"/>
      </bottom>
      <diagonal/>
    </border>
    <border>
      <left/>
      <right style="mediumDashed">
        <color rgb="FFFF0000"/>
      </right>
      <top/>
      <bottom style="double">
        <color auto="1"/>
      </bottom>
      <diagonal/>
    </border>
    <border>
      <left/>
      <right style="mediumDashed">
        <color rgb="FFFF0000"/>
      </right>
      <top style="mediumDashed">
        <color rgb="FFFF0000"/>
      </top>
      <bottom style="medium">
        <color indexed="64"/>
      </bottom>
      <diagonal/>
    </border>
    <border>
      <left/>
      <right style="mediumDashed">
        <color rgb="FFFF0000"/>
      </right>
      <top style="thin">
        <color auto="1"/>
      </top>
      <bottom style="double">
        <color auto="1"/>
      </bottom>
      <diagonal/>
    </border>
    <border>
      <left style="thin">
        <color auto="1"/>
      </left>
      <right style="mediumDashed">
        <color rgb="FFFF0000"/>
      </right>
      <top style="thin">
        <color auto="1"/>
      </top>
      <bottom style="thin">
        <color auto="1"/>
      </bottom>
      <diagonal/>
    </border>
    <border>
      <left style="thin">
        <color auto="1"/>
      </left>
      <right style="mediumDashed">
        <color rgb="FFFF0000"/>
      </right>
      <top/>
      <bottom style="thin">
        <color auto="1"/>
      </bottom>
      <diagonal/>
    </border>
    <border>
      <left style="thin">
        <color auto="1"/>
      </left>
      <right style="mediumDashed">
        <color rgb="FFFF0000"/>
      </right>
      <top style="thin">
        <color auto="1"/>
      </top>
      <bottom/>
      <diagonal/>
    </border>
    <border>
      <left style="thin">
        <color auto="1"/>
      </left>
      <right style="mediumDashed">
        <color rgb="FFFF0000"/>
      </right>
      <top style="thin">
        <color auto="1"/>
      </top>
      <bottom style="medium">
        <color auto="1"/>
      </bottom>
      <diagonal/>
    </border>
    <border>
      <left style="thin">
        <color auto="1"/>
      </left>
      <right style="mediumDashed">
        <color rgb="FFFF0000"/>
      </right>
      <top style="hair">
        <color auto="1"/>
      </top>
      <bottom/>
      <diagonal/>
    </border>
    <border>
      <left style="thin">
        <color auto="1"/>
      </left>
      <right style="mediumDashed">
        <color rgb="FFFF0000"/>
      </right>
      <top/>
      <bottom/>
      <diagonal/>
    </border>
    <border>
      <left style="thin">
        <color auto="1"/>
      </left>
      <right style="mediumDashed">
        <color rgb="FFFF0000"/>
      </right>
      <top style="medium">
        <color auto="1"/>
      </top>
      <bottom/>
      <diagonal/>
    </border>
    <border>
      <left style="mediumDashed">
        <color rgb="FFFF0000"/>
      </left>
      <right style="mediumDashed">
        <color rgb="FFFF0000"/>
      </right>
      <top style="thin">
        <color auto="1"/>
      </top>
      <bottom style="mediumDashed">
        <color rgb="FFFF0000"/>
      </bottom>
      <diagonal/>
    </border>
    <border>
      <left style="mediumDashed">
        <color rgb="FFFF0000"/>
      </left>
      <right style="mediumDashed">
        <color rgb="FFFF0000"/>
      </right>
      <top style="thin">
        <color auto="1"/>
      </top>
      <bottom/>
      <diagonal/>
    </border>
    <border>
      <left style="mediumDashed">
        <color rgb="FFFF0000"/>
      </left>
      <right style="medium">
        <color auto="1"/>
      </right>
      <top style="thin">
        <color auto="1"/>
      </top>
      <bottom/>
      <diagonal/>
    </border>
    <border>
      <left style="mediumDashed">
        <color rgb="FFFF0000"/>
      </left>
      <right style="mediumDashed">
        <color rgb="FFFF0000"/>
      </right>
      <top style="thin">
        <color indexed="64"/>
      </top>
      <bottom style="double">
        <color auto="1"/>
      </bottom>
      <diagonal/>
    </border>
    <border>
      <left/>
      <right style="mediumDashed">
        <color rgb="FFFF0000"/>
      </right>
      <top style="double">
        <color auto="1"/>
      </top>
      <bottom/>
      <diagonal/>
    </border>
    <border>
      <left style="mediumDashed">
        <color rgb="FFFF0000"/>
      </left>
      <right style="mediumDashed">
        <color rgb="FFFF0000"/>
      </right>
      <top style="thin">
        <color indexed="64"/>
      </top>
      <bottom style="medium">
        <color indexed="64"/>
      </bottom>
      <diagonal/>
    </border>
    <border>
      <left style="mediumDashed">
        <color rgb="FFFF0000"/>
      </left>
      <right style="mediumDashed">
        <color rgb="FFFF0000"/>
      </right>
      <top style="double">
        <color auto="1"/>
      </top>
      <bottom style="thin">
        <color indexed="64"/>
      </bottom>
      <diagonal/>
    </border>
    <border>
      <left/>
      <right/>
      <top style="mediumDashed">
        <color rgb="FFFF0000"/>
      </top>
      <bottom/>
      <diagonal/>
    </border>
    <border diagonalUp="1">
      <left style="thin">
        <color auto="1"/>
      </left>
      <right style="thin">
        <color auto="1"/>
      </right>
      <top style="thin">
        <color auto="1"/>
      </top>
      <bottom style="thin">
        <color auto="1"/>
      </bottom>
      <diagonal style="thin">
        <color indexed="64"/>
      </diagonal>
    </border>
    <border>
      <left/>
      <right/>
      <top/>
      <bottom style="mediumDashed">
        <color rgb="FFFF0000"/>
      </bottom>
      <diagonal/>
    </border>
    <border>
      <left style="mediumDashed">
        <color rgb="FFFF0000"/>
      </left>
      <right style="mediumDashed">
        <color rgb="FFFF0000"/>
      </right>
      <top style="mediumDashed">
        <color rgb="FFFF0000"/>
      </top>
      <bottom style="thin">
        <color auto="1"/>
      </bottom>
      <diagonal/>
    </border>
    <border>
      <left style="mediumDashed">
        <color rgb="FFFF0000"/>
      </left>
      <right style="mediumDashed">
        <color rgb="FFFF0000"/>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auto="1"/>
      </right>
      <top style="hair">
        <color auto="1"/>
      </top>
      <bottom style="hair">
        <color auto="1"/>
      </bottom>
      <diagonal/>
    </border>
    <border>
      <left style="mediumDashed">
        <color rgb="FFFF0000"/>
      </left>
      <right style="mediumDashed">
        <color rgb="FFFF0000"/>
      </right>
      <top style="hair">
        <color indexed="64"/>
      </top>
      <bottom/>
      <diagonal/>
    </border>
    <border>
      <left/>
      <right style="mediumDashed">
        <color rgb="FFFF0000"/>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double">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s>
  <cellStyleXfs count="41">
    <xf numFmtId="0" fontId="0" fillId="0" borderId="0">
      <alignment vertical="center"/>
    </xf>
    <xf numFmtId="9" fontId="1"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10" fillId="0" borderId="0">
      <alignment vertical="center"/>
    </xf>
    <xf numFmtId="0" fontId="1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xf numFmtId="0" fontId="13" fillId="0" borderId="0"/>
  </cellStyleXfs>
  <cellXfs count="519">
    <xf numFmtId="0" fontId="0" fillId="0" borderId="0" xfId="0">
      <alignment vertical="center"/>
    </xf>
    <xf numFmtId="0" fontId="3" fillId="2" borderId="1" xfId="2" applyFont="1" applyFill="1" applyBorder="1" applyAlignment="1">
      <alignment vertical="center"/>
    </xf>
    <xf numFmtId="0" fontId="3" fillId="2" borderId="2" xfId="2" applyFont="1" applyFill="1" applyBorder="1" applyAlignment="1">
      <alignment vertical="center"/>
    </xf>
    <xf numFmtId="0" fontId="6" fillId="0" borderId="3" xfId="2" applyFont="1" applyBorder="1" applyAlignment="1">
      <alignment horizontal="center" vertical="center" wrapText="1"/>
    </xf>
    <xf numFmtId="0" fontId="6" fillId="0" borderId="4"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0" xfId="2" applyFont="1" applyAlignment="1">
      <alignment vertical="center"/>
    </xf>
    <xf numFmtId="0" fontId="6" fillId="3" borderId="1" xfId="2" applyFont="1" applyFill="1" applyBorder="1" applyAlignment="1">
      <alignment horizontal="left" vertical="center"/>
    </xf>
    <xf numFmtId="0" fontId="6" fillId="3" borderId="2" xfId="2" applyFont="1" applyFill="1" applyBorder="1" applyAlignment="1">
      <alignment horizontal="left" vertical="center" wrapText="1"/>
    </xf>
    <xf numFmtId="0" fontId="6" fillId="3" borderId="2" xfId="2" applyFont="1" applyFill="1" applyBorder="1" applyAlignment="1">
      <alignment horizontal="left" vertical="top" wrapText="1"/>
    </xf>
    <xf numFmtId="0" fontId="6" fillId="3" borderId="1" xfId="2" applyFont="1" applyFill="1" applyBorder="1" applyAlignment="1">
      <alignment horizontal="left" vertical="center" wrapText="1"/>
    </xf>
    <xf numFmtId="0" fontId="6" fillId="3" borderId="8" xfId="2" applyFont="1" applyFill="1" applyBorder="1" applyAlignment="1">
      <alignment horizontal="left" vertical="center" wrapText="1"/>
    </xf>
    <xf numFmtId="0" fontId="6" fillId="0" borderId="0" xfId="2" applyFont="1"/>
    <xf numFmtId="0" fontId="6" fillId="3" borderId="9" xfId="2" applyFont="1" applyFill="1" applyBorder="1"/>
    <xf numFmtId="0" fontId="6" fillId="4" borderId="1" xfId="2" applyFont="1" applyFill="1" applyBorder="1"/>
    <xf numFmtId="0" fontId="6" fillId="4" borderId="2" xfId="2" applyFont="1" applyFill="1" applyBorder="1" applyAlignment="1">
      <alignment vertical="top"/>
    </xf>
    <xf numFmtId="0" fontId="6" fillId="4" borderId="2" xfId="2" applyFont="1" applyFill="1" applyBorder="1" applyAlignment="1">
      <alignment vertical="top" wrapText="1"/>
    </xf>
    <xf numFmtId="0" fontId="6" fillId="4" borderId="2" xfId="2" applyFont="1" applyFill="1" applyBorder="1" applyAlignment="1">
      <alignment horizontal="center" vertical="center"/>
    </xf>
    <xf numFmtId="0" fontId="6" fillId="4" borderId="1" xfId="2" applyFont="1" applyFill="1" applyBorder="1" applyAlignment="1">
      <alignment vertical="top"/>
    </xf>
    <xf numFmtId="0" fontId="6" fillId="4" borderId="8" xfId="2" applyFont="1" applyFill="1" applyBorder="1" applyAlignment="1">
      <alignment horizontal="center" vertical="center"/>
    </xf>
    <xf numFmtId="0" fontId="6" fillId="4" borderId="9" xfId="2" applyFont="1" applyFill="1" applyBorder="1"/>
    <xf numFmtId="0" fontId="6" fillId="0" borderId="10" xfId="2" applyFont="1" applyBorder="1" applyAlignment="1">
      <alignment vertical="top"/>
    </xf>
    <xf numFmtId="0" fontId="6" fillId="0" borderId="11" xfId="2" applyFont="1" applyBorder="1" applyAlignment="1">
      <alignment vertical="top" wrapText="1"/>
    </xf>
    <xf numFmtId="0" fontId="6" fillId="0" borderId="12" xfId="2" applyFont="1" applyBorder="1" applyAlignment="1">
      <alignment horizontal="center" vertical="center"/>
    </xf>
    <xf numFmtId="0" fontId="6" fillId="0" borderId="13" xfId="2" applyFont="1" applyBorder="1" applyAlignment="1">
      <alignment vertical="top"/>
    </xf>
    <xf numFmtId="9" fontId="6" fillId="0" borderId="14" xfId="3" applyFont="1" applyFill="1" applyBorder="1" applyAlignment="1">
      <alignment horizontal="center" vertical="center"/>
    </xf>
    <xf numFmtId="0" fontId="6" fillId="0" borderId="15" xfId="2" applyFont="1" applyBorder="1" applyAlignment="1">
      <alignment vertical="top"/>
    </xf>
    <xf numFmtId="0" fontId="6" fillId="0" borderId="16" xfId="2" applyFont="1" applyBorder="1" applyAlignment="1">
      <alignment vertical="top" wrapText="1"/>
    </xf>
    <xf numFmtId="0" fontId="6" fillId="0" borderId="17" xfId="2" applyFont="1" applyBorder="1" applyAlignment="1">
      <alignment horizontal="center" vertical="center"/>
    </xf>
    <xf numFmtId="0" fontId="6" fillId="0" borderId="18" xfId="2" applyFont="1" applyBorder="1" applyAlignment="1">
      <alignment vertical="top"/>
    </xf>
    <xf numFmtId="9" fontId="6" fillId="0" borderId="19" xfId="3" applyFont="1" applyFill="1" applyBorder="1" applyAlignment="1">
      <alignment horizontal="center" vertical="center"/>
    </xf>
    <xf numFmtId="0" fontId="6" fillId="0" borderId="16" xfId="2" applyFont="1" applyBorder="1" applyAlignment="1">
      <alignment vertical="top"/>
    </xf>
    <xf numFmtId="0" fontId="6" fillId="0" borderId="16" xfId="2" applyFont="1" applyBorder="1" applyAlignment="1">
      <alignment horizontal="center" vertical="center"/>
    </xf>
    <xf numFmtId="0" fontId="6" fillId="0" borderId="19" xfId="2" applyFont="1" applyFill="1" applyBorder="1" applyAlignment="1">
      <alignment horizontal="center" vertical="center"/>
    </xf>
    <xf numFmtId="0" fontId="6" fillId="0" borderId="20" xfId="2" applyFont="1" applyBorder="1" applyAlignment="1">
      <alignment vertical="top"/>
    </xf>
    <xf numFmtId="0" fontId="6" fillId="0" borderId="23" xfId="2" applyFont="1" applyBorder="1" applyAlignment="1">
      <alignment vertical="top"/>
    </xf>
    <xf numFmtId="9" fontId="6" fillId="0" borderId="0" xfId="3" applyFont="1" applyFill="1" applyBorder="1" applyAlignment="1">
      <alignment horizontal="center" vertical="center"/>
    </xf>
    <xf numFmtId="0" fontId="6" fillId="0" borderId="9" xfId="2" applyFont="1" applyBorder="1" applyAlignment="1">
      <alignment vertical="top"/>
    </xf>
    <xf numFmtId="9" fontId="6" fillId="0" borderId="25" xfId="3" applyFont="1" applyFill="1" applyBorder="1" applyAlignment="1">
      <alignment horizontal="center" vertical="center"/>
    </xf>
    <xf numFmtId="0" fontId="6" fillId="0" borderId="26" xfId="2" applyFont="1" applyBorder="1" applyAlignment="1">
      <alignment vertical="top"/>
    </xf>
    <xf numFmtId="176" fontId="6" fillId="0" borderId="27" xfId="3" applyNumberFormat="1" applyFont="1" applyFill="1" applyBorder="1" applyAlignment="1">
      <alignment horizontal="center" vertical="center"/>
    </xf>
    <xf numFmtId="0" fontId="6" fillId="0" borderId="29" xfId="2" applyFont="1" applyBorder="1" applyAlignment="1">
      <alignment vertical="top"/>
    </xf>
    <xf numFmtId="9" fontId="6" fillId="0" borderId="30" xfId="3" applyFont="1" applyFill="1" applyBorder="1" applyAlignment="1">
      <alignment horizontal="center" vertical="center"/>
    </xf>
    <xf numFmtId="0" fontId="9" fillId="0" borderId="16" xfId="2" applyFont="1" applyBorder="1" applyAlignment="1">
      <alignment vertical="top" wrapText="1"/>
    </xf>
    <xf numFmtId="0" fontId="6" fillId="0" borderId="11" xfId="2" applyFont="1" applyBorder="1" applyAlignment="1">
      <alignment horizontal="center" vertical="center"/>
    </xf>
    <xf numFmtId="0" fontId="6" fillId="0" borderId="0" xfId="2" applyFont="1" applyBorder="1" applyAlignment="1">
      <alignment horizontal="center" vertical="center"/>
    </xf>
    <xf numFmtId="0" fontId="6" fillId="0" borderId="27" xfId="2" applyFont="1" applyBorder="1" applyAlignment="1">
      <alignment horizontal="center" vertical="center"/>
    </xf>
    <xf numFmtId="0" fontId="6" fillId="0" borderId="14" xfId="2" applyFont="1" applyFill="1" applyBorder="1" applyAlignment="1">
      <alignment horizontal="center" vertical="center"/>
    </xf>
    <xf numFmtId="0" fontId="6" fillId="0" borderId="31" xfId="2" applyFont="1" applyBorder="1" applyAlignment="1">
      <alignment vertical="top"/>
    </xf>
    <xf numFmtId="9" fontId="6" fillId="0" borderId="34" xfId="3" applyFont="1" applyFill="1" applyBorder="1" applyAlignment="1">
      <alignment horizontal="center" vertical="center"/>
    </xf>
    <xf numFmtId="0" fontId="6" fillId="0" borderId="25" xfId="2" applyFont="1" applyFill="1" applyBorder="1" applyAlignment="1">
      <alignment horizontal="center" vertical="center"/>
    </xf>
    <xf numFmtId="176" fontId="6" fillId="0" borderId="25" xfId="3" applyNumberFormat="1" applyFont="1" applyFill="1" applyBorder="1" applyAlignment="1">
      <alignment horizontal="center" vertical="center"/>
    </xf>
    <xf numFmtId="176" fontId="6" fillId="0" borderId="30" xfId="3" applyNumberFormat="1" applyFont="1" applyFill="1" applyBorder="1" applyAlignment="1">
      <alignment horizontal="center" vertical="center"/>
    </xf>
    <xf numFmtId="0" fontId="6" fillId="0" borderId="30" xfId="2" applyFont="1" applyFill="1" applyBorder="1" applyAlignment="1">
      <alignment horizontal="center" vertical="center"/>
    </xf>
    <xf numFmtId="0" fontId="6" fillId="0" borderId="35" xfId="2" applyFont="1" applyBorder="1" applyAlignment="1">
      <alignment vertical="top"/>
    </xf>
    <xf numFmtId="9" fontId="6" fillId="0" borderId="0" xfId="3" applyFont="1" applyAlignment="1"/>
    <xf numFmtId="0" fontId="6" fillId="0" borderId="0" xfId="2" applyFont="1" applyFill="1" applyBorder="1" applyAlignment="1">
      <alignment horizontal="center" vertical="center"/>
    </xf>
    <xf numFmtId="0" fontId="6" fillId="0" borderId="36" xfId="2" applyFont="1" applyBorder="1" applyAlignment="1">
      <alignment vertical="top"/>
    </xf>
    <xf numFmtId="176" fontId="6" fillId="0" borderId="39" xfId="3" applyNumberFormat="1" applyFont="1" applyFill="1" applyBorder="1" applyAlignment="1">
      <alignment horizontal="center" vertical="center"/>
    </xf>
    <xf numFmtId="0" fontId="6" fillId="0" borderId="40" xfId="2" applyFont="1" applyBorder="1" applyAlignment="1">
      <alignment vertical="top"/>
    </xf>
    <xf numFmtId="0" fontId="6" fillId="0" borderId="41" xfId="2" applyFont="1" applyBorder="1" applyAlignment="1">
      <alignment horizontal="center" vertical="center"/>
    </xf>
    <xf numFmtId="0" fontId="6" fillId="0" borderId="39" xfId="2" applyFont="1" applyFill="1" applyBorder="1" applyAlignment="1">
      <alignment horizontal="center" vertical="center"/>
    </xf>
    <xf numFmtId="0" fontId="6" fillId="5" borderId="9" xfId="2" applyFont="1" applyFill="1" applyBorder="1"/>
    <xf numFmtId="0" fontId="6" fillId="2" borderId="45" xfId="2" applyFont="1" applyFill="1" applyBorder="1" applyAlignment="1">
      <alignment horizontal="center" vertical="center"/>
    </xf>
    <xf numFmtId="0" fontId="6" fillId="2" borderId="43" xfId="3" applyNumberFormat="1" applyFont="1" applyFill="1" applyBorder="1" applyAlignment="1">
      <alignment horizontal="center" vertical="center"/>
    </xf>
    <xf numFmtId="0" fontId="6" fillId="2" borderId="46" xfId="2" applyFont="1" applyFill="1" applyBorder="1" applyAlignment="1">
      <alignment horizontal="center" vertical="center"/>
    </xf>
    <xf numFmtId="0" fontId="6" fillId="2" borderId="25" xfId="2" applyFont="1" applyFill="1" applyBorder="1" applyAlignment="1">
      <alignment horizontal="center" vertical="center"/>
    </xf>
    <xf numFmtId="0" fontId="6" fillId="4" borderId="48" xfId="2" applyFont="1" applyFill="1" applyBorder="1" applyAlignment="1">
      <alignment vertical="top"/>
    </xf>
    <xf numFmtId="0" fontId="6" fillId="0" borderId="50" xfId="2" applyFont="1" applyBorder="1" applyAlignment="1">
      <alignment horizontal="center" vertical="center"/>
    </xf>
    <xf numFmtId="9" fontId="6" fillId="0" borderId="51" xfId="3" applyFont="1" applyFill="1" applyBorder="1" applyAlignment="1">
      <alignment horizontal="center" vertical="center"/>
    </xf>
    <xf numFmtId="0" fontId="6" fillId="0" borderId="52" xfId="2" applyFont="1" applyBorder="1" applyAlignment="1">
      <alignment vertical="top"/>
    </xf>
    <xf numFmtId="0" fontId="6" fillId="4" borderId="53" xfId="2" applyFont="1" applyFill="1" applyBorder="1"/>
    <xf numFmtId="0" fontId="6" fillId="4" borderId="54" xfId="2" applyFont="1" applyFill="1" applyBorder="1"/>
    <xf numFmtId="0" fontId="6" fillId="0" borderId="55" xfId="2" applyFont="1" applyFill="1" applyBorder="1" applyAlignment="1">
      <alignment horizontal="center" vertical="center"/>
    </xf>
    <xf numFmtId="0" fontId="6" fillId="0" borderId="57" xfId="2" applyFont="1" applyBorder="1" applyAlignment="1">
      <alignment horizontal="center" vertical="center"/>
    </xf>
    <xf numFmtId="0" fontId="6" fillId="0" borderId="59" xfId="2" applyFont="1" applyFill="1" applyBorder="1" applyAlignment="1">
      <alignment horizontal="center" vertical="center"/>
    </xf>
    <xf numFmtId="0" fontId="6" fillId="0" borderId="60" xfId="2" applyFont="1" applyBorder="1" applyAlignment="1">
      <alignment horizontal="center" vertical="center"/>
    </xf>
    <xf numFmtId="0" fontId="6" fillId="6" borderId="1" xfId="2" applyFont="1" applyFill="1" applyBorder="1"/>
    <xf numFmtId="0" fontId="6" fillId="6" borderId="2" xfId="2" applyFont="1" applyFill="1" applyBorder="1"/>
    <xf numFmtId="0" fontId="6" fillId="6" borderId="2" xfId="2" applyFont="1" applyFill="1" applyBorder="1" applyAlignment="1">
      <alignment vertical="top"/>
    </xf>
    <xf numFmtId="0" fontId="6" fillId="6" borderId="2" xfId="2" applyFont="1" applyFill="1" applyBorder="1" applyAlignment="1">
      <alignment horizontal="center" vertical="center"/>
    </xf>
    <xf numFmtId="0" fontId="6" fillId="6" borderId="1" xfId="2" applyFont="1" applyFill="1" applyBorder="1" applyAlignment="1">
      <alignment vertical="top"/>
    </xf>
    <xf numFmtId="0" fontId="6" fillId="6" borderId="8" xfId="2" applyFont="1" applyFill="1" applyBorder="1" applyAlignment="1">
      <alignment horizontal="center" vertical="center"/>
    </xf>
    <xf numFmtId="0" fontId="6" fillId="6" borderId="9" xfId="2" applyFont="1" applyFill="1" applyBorder="1"/>
    <xf numFmtId="0" fontId="6" fillId="7" borderId="1" xfId="2" applyFont="1" applyFill="1" applyBorder="1"/>
    <xf numFmtId="0" fontId="6" fillId="7" borderId="2" xfId="2" applyFont="1" applyFill="1" applyBorder="1" applyAlignment="1">
      <alignment vertical="top"/>
    </xf>
    <xf numFmtId="0" fontId="6" fillId="7" borderId="2" xfId="2" applyFont="1" applyFill="1" applyBorder="1" applyAlignment="1">
      <alignment horizontal="center" vertical="center"/>
    </xf>
    <xf numFmtId="0" fontId="6" fillId="7" borderId="1" xfId="2" applyFont="1" applyFill="1" applyBorder="1" applyAlignment="1">
      <alignment vertical="top"/>
    </xf>
    <xf numFmtId="0" fontId="6" fillId="7" borderId="8" xfId="2" applyFont="1" applyFill="1" applyBorder="1" applyAlignment="1">
      <alignment horizontal="center" vertical="center"/>
    </xf>
    <xf numFmtId="0" fontId="6" fillId="7" borderId="9" xfId="2" applyFont="1" applyFill="1" applyBorder="1"/>
    <xf numFmtId="0" fontId="6" fillId="0" borderId="12" xfId="2" applyFont="1" applyBorder="1" applyAlignment="1">
      <alignment vertical="top"/>
    </xf>
    <xf numFmtId="0" fontId="6" fillId="0" borderId="28" xfId="2" applyFont="1" applyBorder="1" applyAlignment="1">
      <alignment vertical="top"/>
    </xf>
    <xf numFmtId="0" fontId="6" fillId="0" borderId="17" xfId="2" applyFont="1" applyBorder="1" applyAlignment="1">
      <alignment vertical="top"/>
    </xf>
    <xf numFmtId="0" fontId="6" fillId="7" borderId="13" xfId="2" applyFont="1" applyFill="1" applyBorder="1"/>
    <xf numFmtId="0" fontId="6" fillId="7" borderId="11" xfId="2" applyFont="1" applyFill="1" applyBorder="1" applyAlignment="1">
      <alignment vertical="top"/>
    </xf>
    <xf numFmtId="0" fontId="6" fillId="7" borderId="11" xfId="2" applyFont="1" applyFill="1" applyBorder="1" applyAlignment="1">
      <alignment horizontal="center" vertical="center"/>
    </xf>
    <xf numFmtId="0" fontId="6" fillId="7" borderId="48" xfId="2" applyFont="1" applyFill="1" applyBorder="1" applyAlignment="1">
      <alignment horizontal="center" vertical="center"/>
    </xf>
    <xf numFmtId="0" fontId="6" fillId="7" borderId="66" xfId="2" applyFont="1" applyFill="1" applyBorder="1" applyAlignment="1">
      <alignment vertical="top"/>
    </xf>
    <xf numFmtId="0" fontId="6" fillId="7" borderId="48" xfId="2" applyFont="1" applyFill="1" applyBorder="1" applyAlignment="1">
      <alignment vertical="top"/>
    </xf>
    <xf numFmtId="0" fontId="6" fillId="7" borderId="67" xfId="2" applyFont="1" applyFill="1" applyBorder="1" applyAlignment="1">
      <alignment horizontal="center" vertical="center"/>
    </xf>
    <xf numFmtId="0" fontId="6" fillId="0" borderId="18" xfId="2" applyFont="1" applyBorder="1" applyAlignment="1">
      <alignment vertical="top"/>
    </xf>
    <xf numFmtId="0" fontId="6" fillId="0" borderId="17" xfId="2" applyFont="1" applyBorder="1" applyAlignment="1">
      <alignment vertical="top"/>
    </xf>
    <xf numFmtId="0" fontId="6" fillId="7" borderId="13" xfId="2" applyFont="1" applyFill="1" applyBorder="1" applyAlignment="1">
      <alignment vertical="top"/>
    </xf>
    <xf numFmtId="0" fontId="6" fillId="7" borderId="14" xfId="2" applyFont="1" applyFill="1" applyBorder="1" applyAlignment="1">
      <alignment horizontal="center" vertical="center"/>
    </xf>
    <xf numFmtId="0" fontId="6" fillId="7" borderId="68" xfId="2" applyFont="1" applyFill="1" applyBorder="1"/>
    <xf numFmtId="0" fontId="6" fillId="0" borderId="70" xfId="2" applyFont="1" applyBorder="1" applyAlignment="1">
      <alignment vertical="top"/>
    </xf>
    <xf numFmtId="0" fontId="6" fillId="0" borderId="62" xfId="2" applyFont="1" applyBorder="1" applyAlignment="1">
      <alignment vertical="top"/>
    </xf>
    <xf numFmtId="0" fontId="6" fillId="6" borderId="72" xfId="2" applyFont="1" applyFill="1" applyBorder="1"/>
    <xf numFmtId="177" fontId="6" fillId="2" borderId="46" xfId="2" applyNumberFormat="1" applyFont="1" applyFill="1" applyBorder="1" applyAlignment="1">
      <alignment horizontal="center" vertical="center"/>
    </xf>
    <xf numFmtId="0" fontId="6" fillId="6" borderId="73" xfId="2" applyFont="1" applyFill="1" applyBorder="1"/>
    <xf numFmtId="0" fontId="6" fillId="0" borderId="43" xfId="2" applyFont="1" applyBorder="1" applyAlignment="1">
      <alignment horizontal="center" vertical="center"/>
    </xf>
    <xf numFmtId="0" fontId="6" fillId="0" borderId="74" xfId="2" applyFont="1" applyFill="1" applyBorder="1" applyAlignment="1">
      <alignment horizontal="center" vertical="center"/>
    </xf>
    <xf numFmtId="0" fontId="6" fillId="0" borderId="45" xfId="2" applyFont="1" applyBorder="1" applyAlignment="1">
      <alignment horizontal="center" vertical="center"/>
    </xf>
    <xf numFmtId="0" fontId="6" fillId="0" borderId="46" xfId="2" applyFont="1" applyFill="1" applyBorder="1" applyAlignment="1">
      <alignment horizontal="center" vertical="center"/>
    </xf>
    <xf numFmtId="0" fontId="6" fillId="0" borderId="0" xfId="2" applyFont="1" applyAlignment="1">
      <alignment vertical="top"/>
    </xf>
    <xf numFmtId="0" fontId="6" fillId="0" borderId="0" xfId="2" applyFont="1" applyAlignment="1">
      <alignment vertical="top" wrapText="1"/>
    </xf>
    <xf numFmtId="0" fontId="6" fillId="0" borderId="0" xfId="2" applyFont="1" applyAlignment="1">
      <alignment horizontal="center" vertical="center"/>
    </xf>
    <xf numFmtId="0" fontId="6" fillId="0" borderId="0" xfId="2" applyFont="1" applyFill="1" applyAlignment="1">
      <alignment horizontal="center" vertical="center"/>
    </xf>
    <xf numFmtId="0" fontId="16" fillId="0" borderId="0" xfId="2" applyFont="1" applyAlignment="1">
      <alignment horizontal="left" vertical="center"/>
    </xf>
    <xf numFmtId="0" fontId="9" fillId="0" borderId="33" xfId="2" applyFont="1" applyBorder="1" applyAlignment="1">
      <alignment horizontal="center" vertical="center"/>
    </xf>
    <xf numFmtId="0" fontId="6" fillId="0" borderId="77" xfId="2" applyFont="1" applyBorder="1" applyAlignment="1">
      <alignment horizontal="center" vertical="center"/>
    </xf>
    <xf numFmtId="0" fontId="0" fillId="0" borderId="0" xfId="0" applyAlignment="1"/>
    <xf numFmtId="9" fontId="0" fillId="0" borderId="0" xfId="3" applyFont="1" applyAlignment="1"/>
    <xf numFmtId="0" fontId="14" fillId="0" borderId="15" xfId="0" applyFont="1" applyBorder="1" applyAlignment="1"/>
    <xf numFmtId="0" fontId="14" fillId="0" borderId="78" xfId="0" applyFont="1" applyBorder="1" applyAlignment="1"/>
    <xf numFmtId="0" fontId="14" fillId="0" borderId="79" xfId="0" applyFont="1" applyBorder="1" applyAlignment="1"/>
    <xf numFmtId="0" fontId="14" fillId="0" borderId="80" xfId="0" applyFont="1" applyBorder="1" applyAlignment="1"/>
    <xf numFmtId="0" fontId="14" fillId="8" borderId="76" xfId="0" applyFont="1" applyFill="1" applyBorder="1" applyAlignment="1">
      <alignment horizontal="center" vertical="center"/>
    </xf>
    <xf numFmtId="0" fontId="14" fillId="0" borderId="0" xfId="0" applyFont="1" applyFill="1" applyBorder="1" applyAlignment="1"/>
    <xf numFmtId="0" fontId="0" fillId="0" borderId="17" xfId="0" applyBorder="1">
      <alignment vertical="center"/>
    </xf>
    <xf numFmtId="0" fontId="14" fillId="0" borderId="17" xfId="0" applyFont="1" applyBorder="1">
      <alignment vertical="center"/>
    </xf>
    <xf numFmtId="0" fontId="6" fillId="0" borderId="8" xfId="2" applyFont="1" applyFill="1" applyBorder="1" applyAlignment="1">
      <alignment horizontal="center" vertical="center" wrapText="1"/>
    </xf>
    <xf numFmtId="0" fontId="9" fillId="3" borderId="9" xfId="2" applyFont="1" applyFill="1" applyBorder="1"/>
    <xf numFmtId="0" fontId="9" fillId="4" borderId="9" xfId="2" applyFont="1" applyFill="1" applyBorder="1"/>
    <xf numFmtId="0" fontId="9" fillId="0" borderId="10" xfId="2" applyFont="1" applyBorder="1" applyAlignment="1">
      <alignment vertical="top"/>
    </xf>
    <xf numFmtId="0" fontId="9" fillId="0" borderId="20" xfId="2" applyFont="1" applyBorder="1" applyAlignment="1">
      <alignment vertical="top"/>
    </xf>
    <xf numFmtId="0" fontId="9" fillId="0" borderId="21" xfId="2" applyFont="1" applyBorder="1" applyAlignment="1">
      <alignment vertical="top" wrapText="1"/>
    </xf>
    <xf numFmtId="0" fontId="9" fillId="0" borderId="23" xfId="2" applyFont="1" applyBorder="1" applyAlignment="1">
      <alignment vertical="top"/>
    </xf>
    <xf numFmtId="0" fontId="9" fillId="0" borderId="0" xfId="2" applyFont="1" applyBorder="1" applyAlignment="1">
      <alignment vertical="top" wrapText="1"/>
    </xf>
    <xf numFmtId="0" fontId="9" fillId="0" borderId="26" xfId="2" applyFont="1" applyBorder="1" applyAlignment="1">
      <alignment vertical="top"/>
    </xf>
    <xf numFmtId="0" fontId="9" fillId="0" borderId="27" xfId="2" applyFont="1" applyBorder="1" applyAlignment="1">
      <alignment vertical="top" wrapText="1"/>
    </xf>
    <xf numFmtId="0" fontId="9" fillId="0" borderId="15" xfId="2" applyFont="1" applyBorder="1" applyAlignment="1">
      <alignment vertical="top"/>
    </xf>
    <xf numFmtId="0" fontId="9" fillId="0" borderId="16" xfId="2" applyFont="1" applyBorder="1" applyAlignment="1">
      <alignment vertical="top"/>
    </xf>
    <xf numFmtId="0" fontId="9" fillId="0" borderId="11" xfId="2" applyFont="1" applyBorder="1" applyAlignment="1">
      <alignment vertical="top"/>
    </xf>
    <xf numFmtId="0" fontId="9" fillId="0" borderId="11" xfId="2" applyFont="1" applyBorder="1" applyAlignment="1">
      <alignment vertical="top" wrapText="1"/>
    </xf>
    <xf numFmtId="0" fontId="9" fillId="0" borderId="0" xfId="2" applyFont="1" applyBorder="1" applyAlignment="1">
      <alignment vertical="top"/>
    </xf>
    <xf numFmtId="0" fontId="9" fillId="0" borderId="27" xfId="2" applyFont="1" applyBorder="1" applyAlignment="1">
      <alignment vertical="top"/>
    </xf>
    <xf numFmtId="0" fontId="9" fillId="0" borderId="31" xfId="2" applyFont="1" applyBorder="1" applyAlignment="1">
      <alignment vertical="top"/>
    </xf>
    <xf numFmtId="0" fontId="9" fillId="0" borderId="32" xfId="2" applyFont="1" applyBorder="1" applyAlignment="1">
      <alignment vertical="top" wrapText="1"/>
    </xf>
    <xf numFmtId="0" fontId="9" fillId="0" borderId="36" xfId="2" applyFont="1" applyBorder="1" applyAlignment="1">
      <alignment vertical="top"/>
    </xf>
    <xf numFmtId="0" fontId="9" fillId="0" borderId="37" xfId="2" applyFont="1" applyBorder="1" applyAlignment="1">
      <alignment vertical="top" wrapText="1"/>
    </xf>
    <xf numFmtId="0" fontId="9" fillId="5" borderId="9" xfId="2" applyFont="1" applyFill="1" applyBorder="1"/>
    <xf numFmtId="0" fontId="9" fillId="4" borderId="1" xfId="2" applyFont="1" applyFill="1" applyBorder="1"/>
    <xf numFmtId="0" fontId="9" fillId="4" borderId="2" xfId="2" applyFont="1" applyFill="1" applyBorder="1" applyAlignment="1">
      <alignment vertical="top"/>
    </xf>
    <xf numFmtId="0" fontId="9" fillId="4" borderId="2" xfId="2" applyFont="1" applyFill="1" applyBorder="1" applyAlignment="1">
      <alignment vertical="top" wrapText="1"/>
    </xf>
    <xf numFmtId="0" fontId="9" fillId="4" borderId="53" xfId="2" applyFont="1" applyFill="1" applyBorder="1"/>
    <xf numFmtId="0" fontId="9" fillId="4" borderId="54" xfId="2" applyFont="1" applyFill="1" applyBorder="1"/>
    <xf numFmtId="0" fontId="9" fillId="0" borderId="41" xfId="2" applyFont="1" applyBorder="1" applyAlignment="1">
      <alignment vertical="top"/>
    </xf>
    <xf numFmtId="0" fontId="9" fillId="0" borderId="41" xfId="2" applyFont="1" applyBorder="1" applyAlignment="1">
      <alignment vertical="top" wrapText="1"/>
    </xf>
    <xf numFmtId="0" fontId="9" fillId="6" borderId="1" xfId="2" applyFont="1" applyFill="1" applyBorder="1"/>
    <xf numFmtId="0" fontId="9" fillId="6" borderId="2" xfId="2" applyFont="1" applyFill="1" applyBorder="1"/>
    <xf numFmtId="0" fontId="9" fillId="6" borderId="2" xfId="2" applyFont="1" applyFill="1" applyBorder="1" applyAlignment="1">
      <alignment vertical="top"/>
    </xf>
    <xf numFmtId="0" fontId="9" fillId="6" borderId="2" xfId="2" applyFont="1" applyFill="1" applyBorder="1" applyAlignment="1">
      <alignment vertical="top" wrapText="1"/>
    </xf>
    <xf numFmtId="0" fontId="9" fillId="6" borderId="9" xfId="2" applyFont="1" applyFill="1" applyBorder="1"/>
    <xf numFmtId="0" fontId="9" fillId="7" borderId="1" xfId="2" applyFont="1" applyFill="1" applyBorder="1"/>
    <xf numFmtId="0" fontId="9" fillId="7" borderId="2" xfId="2" applyFont="1" applyFill="1" applyBorder="1" applyAlignment="1">
      <alignment vertical="top"/>
    </xf>
    <xf numFmtId="0" fontId="9" fillId="7" borderId="2" xfId="2" applyFont="1" applyFill="1" applyBorder="1" applyAlignment="1">
      <alignment vertical="top" wrapText="1"/>
    </xf>
    <xf numFmtId="0" fontId="9" fillId="7" borderId="9" xfId="2" applyFont="1" applyFill="1" applyBorder="1"/>
    <xf numFmtId="0" fontId="9" fillId="0" borderId="12" xfId="2" applyFont="1" applyBorder="1" applyAlignment="1">
      <alignment vertical="top"/>
    </xf>
    <xf numFmtId="0" fontId="9" fillId="0" borderId="12" xfId="2" applyFont="1" applyBorder="1" applyAlignment="1">
      <alignment vertical="top" wrapText="1"/>
    </xf>
    <xf numFmtId="0" fontId="9" fillId="0" borderId="33" xfId="2" applyFont="1" applyBorder="1" applyAlignment="1">
      <alignment vertical="top"/>
    </xf>
    <xf numFmtId="0" fontId="9" fillId="0" borderId="24" xfId="2" applyFont="1" applyBorder="1" applyAlignment="1">
      <alignment vertical="top"/>
    </xf>
    <xf numFmtId="0" fontId="9" fillId="0" borderId="24" xfId="2" applyFont="1" applyBorder="1" applyAlignment="1">
      <alignment vertical="top" wrapText="1"/>
    </xf>
    <xf numFmtId="0" fontId="9" fillId="0" borderId="28" xfId="2" applyFont="1" applyBorder="1" applyAlignment="1">
      <alignment vertical="top"/>
    </xf>
    <xf numFmtId="0" fontId="9" fillId="0" borderId="28" xfId="2" applyFont="1" applyBorder="1" applyAlignment="1">
      <alignment vertical="top" wrapText="1"/>
    </xf>
    <xf numFmtId="0" fontId="9" fillId="0" borderId="17" xfId="2" applyFont="1" applyBorder="1" applyAlignment="1">
      <alignment vertical="top"/>
    </xf>
    <xf numFmtId="0" fontId="9" fillId="0" borderId="17" xfId="2" applyFont="1" applyBorder="1" applyAlignment="1">
      <alignment vertical="top" wrapText="1"/>
    </xf>
    <xf numFmtId="0" fontId="9" fillId="0" borderId="33" xfId="2" applyFont="1" applyBorder="1" applyAlignment="1">
      <alignment vertical="top" wrapText="1"/>
    </xf>
    <xf numFmtId="0" fontId="9" fillId="0" borderId="18" xfId="2" applyFont="1" applyBorder="1" applyAlignment="1">
      <alignment vertical="top"/>
    </xf>
    <xf numFmtId="0" fontId="9" fillId="7" borderId="13" xfId="2" applyFont="1" applyFill="1" applyBorder="1"/>
    <xf numFmtId="0" fontId="9" fillId="7" borderId="11" xfId="2" applyFont="1" applyFill="1" applyBorder="1" applyAlignment="1">
      <alignment vertical="top"/>
    </xf>
    <xf numFmtId="0" fontId="9" fillId="7" borderId="11" xfId="2" applyFont="1" applyFill="1" applyBorder="1" applyAlignment="1">
      <alignment vertical="top" wrapText="1"/>
    </xf>
    <xf numFmtId="0" fontId="9" fillId="0" borderId="47" xfId="2" applyFont="1" applyBorder="1" applyAlignment="1">
      <alignment vertical="top" wrapText="1"/>
    </xf>
    <xf numFmtId="0" fontId="9" fillId="0" borderId="38" xfId="2" applyFont="1" applyBorder="1" applyAlignment="1">
      <alignment vertical="top"/>
    </xf>
    <xf numFmtId="0" fontId="9" fillId="7" borderId="68" xfId="2" applyFont="1" applyFill="1" applyBorder="1"/>
    <xf numFmtId="0" fontId="9" fillId="0" borderId="69" xfId="2" applyFont="1" applyBorder="1" applyAlignment="1">
      <alignment vertical="top"/>
    </xf>
    <xf numFmtId="0" fontId="9" fillId="0" borderId="70" xfId="2" applyFont="1" applyBorder="1" applyAlignment="1">
      <alignment vertical="top"/>
    </xf>
    <xf numFmtId="0" fontId="9" fillId="0" borderId="70" xfId="2" applyFont="1" applyBorder="1" applyAlignment="1">
      <alignment vertical="top" wrapText="1"/>
    </xf>
    <xf numFmtId="0" fontId="9" fillId="0" borderId="13" xfId="2" applyFont="1" applyBorder="1" applyAlignment="1">
      <alignment vertical="top"/>
    </xf>
    <xf numFmtId="0" fontId="9" fillId="0" borderId="9" xfId="2" applyFont="1" applyBorder="1" applyAlignment="1">
      <alignment vertical="top"/>
    </xf>
    <xf numFmtId="0" fontId="9" fillId="0" borderId="29" xfId="2" applyFont="1" applyBorder="1" applyAlignment="1">
      <alignment vertical="top"/>
    </xf>
    <xf numFmtId="0" fontId="9" fillId="0" borderId="35" xfId="2" applyFont="1" applyBorder="1" applyAlignment="1">
      <alignment vertical="top"/>
    </xf>
    <xf numFmtId="0" fontId="9" fillId="0" borderId="40" xfId="2" applyFont="1" applyBorder="1" applyAlignment="1">
      <alignment vertical="top"/>
    </xf>
    <xf numFmtId="0" fontId="9" fillId="4" borderId="48" xfId="2" applyFont="1" applyFill="1" applyBorder="1" applyAlignment="1">
      <alignment vertical="top"/>
    </xf>
    <xf numFmtId="0" fontId="9" fillId="0" borderId="49" xfId="2" applyFont="1" applyBorder="1" applyAlignment="1">
      <alignment vertical="top"/>
    </xf>
    <xf numFmtId="0" fontId="9" fillId="0" borderId="50" xfId="2" applyFont="1" applyBorder="1" applyAlignment="1">
      <alignment vertical="top"/>
    </xf>
    <xf numFmtId="0" fontId="9" fillId="0" borderId="50" xfId="2" applyFont="1" applyBorder="1" applyAlignment="1">
      <alignment vertical="top" wrapText="1"/>
    </xf>
    <xf numFmtId="0" fontId="9" fillId="0" borderId="52" xfId="2" applyFont="1" applyBorder="1" applyAlignment="1">
      <alignment vertical="top"/>
    </xf>
    <xf numFmtId="0" fontId="9" fillId="6" borderId="1" xfId="2" applyFont="1" applyFill="1" applyBorder="1" applyAlignment="1">
      <alignment vertical="top"/>
    </xf>
    <xf numFmtId="0" fontId="9" fillId="7" borderId="1" xfId="2" applyFont="1" applyFill="1" applyBorder="1" applyAlignment="1">
      <alignment vertical="top"/>
    </xf>
    <xf numFmtId="0" fontId="9" fillId="7" borderId="66" xfId="2" applyFont="1" applyFill="1" applyBorder="1" applyAlignment="1">
      <alignment vertical="top"/>
    </xf>
    <xf numFmtId="0" fontId="9" fillId="7" borderId="48" xfId="2" applyFont="1" applyFill="1" applyBorder="1" applyAlignment="1">
      <alignment vertical="top"/>
    </xf>
    <xf numFmtId="0" fontId="9" fillId="7" borderId="48" xfId="2" applyFont="1" applyFill="1" applyBorder="1" applyAlignment="1">
      <alignment vertical="top" wrapText="1"/>
    </xf>
    <xf numFmtId="0" fontId="9" fillId="7" borderId="13" xfId="2" applyFont="1" applyFill="1" applyBorder="1" applyAlignment="1">
      <alignment vertical="top"/>
    </xf>
    <xf numFmtId="0" fontId="9" fillId="0" borderId="62" xfId="2" applyFont="1" applyBorder="1" applyAlignment="1">
      <alignment vertical="top"/>
    </xf>
    <xf numFmtId="0" fontId="6" fillId="0" borderId="12"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45" xfId="2" applyFont="1" applyFill="1" applyBorder="1" applyAlignment="1">
      <alignment horizontal="center" vertical="center"/>
    </xf>
    <xf numFmtId="0" fontId="6" fillId="0" borderId="41" xfId="2" applyFont="1" applyFill="1" applyBorder="1" applyAlignment="1">
      <alignment horizontal="center" vertical="center"/>
    </xf>
    <xf numFmtId="0" fontId="9" fillId="0" borderId="33"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24" xfId="2" applyFont="1" applyFill="1" applyBorder="1" applyAlignment="1">
      <alignment horizontal="center" vertical="center"/>
    </xf>
    <xf numFmtId="0" fontId="6" fillId="2" borderId="93" xfId="2" applyFont="1" applyFill="1" applyBorder="1" applyAlignment="1">
      <alignment horizontal="center" vertical="center"/>
    </xf>
    <xf numFmtId="0" fontId="6" fillId="7" borderId="95" xfId="2" applyFont="1" applyFill="1" applyBorder="1" applyAlignment="1">
      <alignment horizontal="center" vertical="center"/>
    </xf>
    <xf numFmtId="0" fontId="6" fillId="0" borderId="96" xfId="2" applyFont="1" applyBorder="1" applyAlignment="1">
      <alignment horizontal="center" vertical="center"/>
    </xf>
    <xf numFmtId="0" fontId="6" fillId="0" borderId="97" xfId="2" applyFont="1" applyBorder="1" applyAlignment="1">
      <alignment horizontal="center" vertical="center"/>
    </xf>
    <xf numFmtId="0" fontId="6" fillId="7" borderId="98" xfId="2" applyFont="1" applyFill="1" applyBorder="1" applyAlignment="1">
      <alignment horizontal="center" vertical="center"/>
    </xf>
    <xf numFmtId="0" fontId="6" fillId="0" borderId="98" xfId="2" applyFont="1" applyBorder="1" applyAlignment="1">
      <alignment horizontal="center" vertical="center"/>
    </xf>
    <xf numFmtId="0" fontId="6" fillId="0" borderId="94" xfId="2" applyFont="1" applyBorder="1" applyAlignment="1">
      <alignment horizontal="center" vertical="center"/>
    </xf>
    <xf numFmtId="0" fontId="6" fillId="7" borderId="99" xfId="2" applyFont="1" applyFill="1" applyBorder="1" applyAlignment="1">
      <alignment horizontal="center" vertical="center"/>
    </xf>
    <xf numFmtId="0" fontId="6" fillId="6" borderId="99" xfId="2" applyFont="1" applyFill="1" applyBorder="1" applyAlignment="1">
      <alignment horizontal="center" vertical="center"/>
    </xf>
    <xf numFmtId="0" fontId="6" fillId="0" borderId="92" xfId="2" applyFont="1" applyBorder="1" applyAlignment="1">
      <alignment horizontal="center" vertical="center"/>
    </xf>
    <xf numFmtId="0" fontId="6" fillId="4" borderId="99" xfId="2" applyFont="1" applyFill="1" applyBorder="1" applyAlignment="1">
      <alignment horizontal="center" vertical="center"/>
    </xf>
    <xf numFmtId="0" fontId="6" fillId="3" borderId="99" xfId="2" applyFont="1" applyFill="1" applyBorder="1" applyAlignment="1">
      <alignment horizontal="left" vertical="center" wrapText="1"/>
    </xf>
    <xf numFmtId="0" fontId="6" fillId="0" borderId="103" xfId="2" applyFont="1" applyBorder="1" applyAlignment="1">
      <alignment horizontal="center" vertical="center" wrapText="1"/>
    </xf>
    <xf numFmtId="0" fontId="6" fillId="7" borderId="95" xfId="2" applyFont="1" applyFill="1" applyBorder="1" applyAlignment="1">
      <alignment vertical="top" wrapText="1"/>
    </xf>
    <xf numFmtId="0" fontId="6" fillId="0" borderId="105" xfId="2" applyFont="1" applyBorder="1" applyAlignment="1">
      <alignment vertical="top" wrapText="1"/>
    </xf>
    <xf numFmtId="0" fontId="6" fillId="0" borderId="106" xfId="2" applyFont="1" applyBorder="1" applyAlignment="1">
      <alignment vertical="top" wrapText="1"/>
    </xf>
    <xf numFmtId="0" fontId="6" fillId="7" borderId="98" xfId="2" applyFont="1" applyFill="1" applyBorder="1" applyAlignment="1">
      <alignment vertical="top" wrapText="1"/>
    </xf>
    <xf numFmtId="0" fontId="6" fillId="0" borderId="107" xfId="2" applyFont="1" applyBorder="1" applyAlignment="1">
      <alignment vertical="top" wrapText="1"/>
    </xf>
    <xf numFmtId="0" fontId="6" fillId="0" borderId="108" xfId="2" applyFont="1" applyBorder="1" applyAlignment="1">
      <alignment vertical="top" wrapText="1"/>
    </xf>
    <xf numFmtId="0" fontId="6" fillId="7" borderId="99" xfId="2" applyFont="1" applyFill="1" applyBorder="1" applyAlignment="1">
      <alignment vertical="top" wrapText="1"/>
    </xf>
    <xf numFmtId="0" fontId="6" fillId="0" borderId="96" xfId="2" applyFont="1" applyBorder="1" applyAlignment="1">
      <alignment vertical="top" wrapText="1"/>
    </xf>
    <xf numFmtId="0" fontId="6" fillId="6" borderId="99" xfId="2" applyFont="1" applyFill="1" applyBorder="1" applyAlignment="1">
      <alignment vertical="top" wrapText="1"/>
    </xf>
    <xf numFmtId="0" fontId="7" fillId="0" borderId="107" xfId="2" applyFont="1" applyBorder="1" applyAlignment="1">
      <alignment vertical="top" wrapText="1"/>
    </xf>
    <xf numFmtId="0" fontId="7" fillId="0" borderId="109" xfId="2" applyFont="1" applyBorder="1" applyAlignment="1">
      <alignment vertical="top" wrapText="1"/>
    </xf>
    <xf numFmtId="0" fontId="7" fillId="0" borderId="106" xfId="2" applyFont="1" applyBorder="1" applyAlignment="1">
      <alignment vertical="top" wrapText="1"/>
    </xf>
    <xf numFmtId="0" fontId="6" fillId="0" borderId="110" xfId="2" applyFont="1" applyBorder="1" applyAlignment="1">
      <alignment vertical="top" wrapText="1"/>
    </xf>
    <xf numFmtId="0" fontId="6" fillId="4" borderId="99" xfId="2" applyFont="1" applyFill="1" applyBorder="1" applyAlignment="1">
      <alignment vertical="top" wrapText="1"/>
    </xf>
    <xf numFmtId="0" fontId="7" fillId="0" borderId="98" xfId="2" applyFont="1" applyBorder="1" applyAlignment="1">
      <alignment vertical="top" wrapText="1"/>
    </xf>
    <xf numFmtId="0" fontId="7" fillId="0" borderId="100" xfId="2" applyFont="1" applyBorder="1" applyAlignment="1">
      <alignment vertical="top" wrapText="1"/>
    </xf>
    <xf numFmtId="0" fontId="7" fillId="0" borderId="92" xfId="2" applyFont="1" applyBorder="1" applyAlignment="1">
      <alignment vertical="top" wrapText="1"/>
    </xf>
    <xf numFmtId="0" fontId="7" fillId="0" borderId="97" xfId="2" applyFont="1" applyBorder="1" applyAlignment="1">
      <alignment vertical="top" wrapText="1"/>
    </xf>
    <xf numFmtId="0" fontId="7" fillId="0" borderId="101" xfId="2" applyFont="1" applyBorder="1" applyAlignment="1">
      <alignment vertical="top" wrapText="1"/>
    </xf>
    <xf numFmtId="0" fontId="7" fillId="0" borderId="102" xfId="2" applyFont="1" applyBorder="1" applyAlignment="1">
      <alignment vertical="top" wrapText="1"/>
    </xf>
    <xf numFmtId="0" fontId="6" fillId="0" borderId="98" xfId="2" applyFont="1" applyBorder="1" applyAlignment="1">
      <alignment vertical="top" wrapText="1"/>
    </xf>
    <xf numFmtId="0" fontId="9" fillId="0" borderId="96" xfId="2" applyFont="1" applyBorder="1" applyAlignment="1">
      <alignment vertical="top" wrapText="1"/>
    </xf>
    <xf numFmtId="0" fontId="6" fillId="0" borderId="113" xfId="2" applyFont="1" applyBorder="1" applyAlignment="1">
      <alignment horizontal="center" vertical="center"/>
    </xf>
    <xf numFmtId="0" fontId="6" fillId="2" borderId="116" xfId="2" applyFont="1" applyFill="1" applyBorder="1" applyAlignment="1">
      <alignment horizontal="center" vertical="center"/>
    </xf>
    <xf numFmtId="0" fontId="6" fillId="2" borderId="118" xfId="2" applyFont="1" applyFill="1" applyBorder="1" applyAlignment="1">
      <alignment horizontal="center" vertical="center"/>
    </xf>
    <xf numFmtId="0" fontId="6" fillId="0" borderId="115" xfId="2" applyFont="1" applyBorder="1" applyAlignment="1">
      <alignment horizontal="center" vertical="center"/>
    </xf>
    <xf numFmtId="0" fontId="6" fillId="0" borderId="118" xfId="2" applyFont="1" applyBorder="1" applyAlignment="1">
      <alignment horizontal="center" vertical="center"/>
    </xf>
    <xf numFmtId="0" fontId="6" fillId="0" borderId="119" xfId="2" applyFont="1" applyBorder="1" applyAlignment="1">
      <alignment horizontal="center" vertical="center"/>
    </xf>
    <xf numFmtId="0" fontId="21" fillId="0" borderId="17" xfId="0" applyFont="1" applyFill="1" applyBorder="1" applyAlignment="1">
      <alignment vertical="center"/>
    </xf>
    <xf numFmtId="0" fontId="21" fillId="0" borderId="17" xfId="0" applyFont="1" applyFill="1" applyBorder="1" applyAlignment="1">
      <alignment vertical="center" wrapText="1"/>
    </xf>
    <xf numFmtId="0" fontId="21" fillId="0" borderId="12" xfId="0" applyFont="1" applyFill="1" applyBorder="1" applyAlignment="1">
      <alignment vertical="center"/>
    </xf>
    <xf numFmtId="0" fontId="21" fillId="7" borderId="17" xfId="0" applyFont="1" applyFill="1" applyBorder="1" applyAlignment="1">
      <alignment vertical="center"/>
    </xf>
    <xf numFmtId="0" fontId="21" fillId="0" borderId="0" xfId="0" applyFont="1">
      <alignment vertical="center"/>
    </xf>
    <xf numFmtId="0" fontId="21" fillId="0" borderId="0" xfId="0" applyFont="1" applyFill="1">
      <alignment vertical="center"/>
    </xf>
    <xf numFmtId="0" fontId="21" fillId="0" borderId="0" xfId="0" applyFont="1" applyFill="1" applyAlignment="1">
      <alignment horizontal="center" vertical="center"/>
    </xf>
    <xf numFmtId="0" fontId="21" fillId="0" borderId="15" xfId="0" applyFont="1" applyFill="1" applyBorder="1" applyAlignment="1">
      <alignment horizontal="left" vertical="center" wrapText="1"/>
    </xf>
    <xf numFmtId="0" fontId="21" fillId="0" borderId="15" xfId="0" applyFont="1" applyFill="1" applyBorder="1" applyAlignment="1">
      <alignment vertical="center" wrapText="1"/>
    </xf>
    <xf numFmtId="0" fontId="23" fillId="0" borderId="15" xfId="0" applyFont="1" applyFill="1" applyBorder="1" applyAlignment="1">
      <alignment horizontal="left" vertical="center" wrapText="1"/>
    </xf>
    <xf numFmtId="0" fontId="23" fillId="0" borderId="15" xfId="0" applyFont="1" applyFill="1" applyBorder="1" applyAlignment="1">
      <alignment vertical="center" wrapText="1"/>
    </xf>
    <xf numFmtId="0" fontId="23" fillId="0" borderId="17" xfId="0" applyFont="1" applyFill="1" applyBorder="1" applyAlignment="1">
      <alignment vertical="center"/>
    </xf>
    <xf numFmtId="0" fontId="23" fillId="0" borderId="17" xfId="0" applyFont="1" applyFill="1" applyBorder="1" applyAlignment="1">
      <alignment horizontal="left" vertical="center"/>
    </xf>
    <xf numFmtId="0" fontId="23" fillId="0" borderId="12" xfId="0" applyFont="1" applyFill="1" applyBorder="1" applyAlignment="1">
      <alignment vertical="center"/>
    </xf>
    <xf numFmtId="0" fontId="21" fillId="12" borderId="15" xfId="0" applyFont="1" applyFill="1" applyBorder="1" applyAlignment="1">
      <alignment vertical="center"/>
    </xf>
    <xf numFmtId="0" fontId="21" fillId="12" borderId="16" xfId="0" applyFont="1" applyFill="1" applyBorder="1" applyAlignment="1">
      <alignment vertical="center"/>
    </xf>
    <xf numFmtId="0" fontId="21" fillId="12" borderId="76" xfId="0" applyFont="1" applyFill="1" applyBorder="1" applyAlignment="1">
      <alignment vertical="center"/>
    </xf>
    <xf numFmtId="0" fontId="22" fillId="0" borderId="0" xfId="0" applyFont="1">
      <alignment vertical="center"/>
    </xf>
    <xf numFmtId="0" fontId="24" fillId="0" borderId="17" xfId="0" applyFont="1" applyBorder="1">
      <alignment vertical="center"/>
    </xf>
    <xf numFmtId="0" fontId="25" fillId="0" borderId="120" xfId="0" applyFont="1" applyBorder="1">
      <alignment vertical="center"/>
    </xf>
    <xf numFmtId="0" fontId="24" fillId="0" borderId="120" xfId="0" applyFont="1" applyBorder="1">
      <alignment vertical="center"/>
    </xf>
    <xf numFmtId="0" fontId="24" fillId="0" borderId="0" xfId="0" applyFont="1">
      <alignment vertical="center"/>
    </xf>
    <xf numFmtId="0" fontId="26" fillId="0" borderId="0" xfId="0" applyFont="1">
      <alignment vertical="center"/>
    </xf>
    <xf numFmtId="0" fontId="21" fillId="0" borderId="17" xfId="0" applyFont="1" applyFill="1" applyBorder="1">
      <alignment vertical="center"/>
    </xf>
    <xf numFmtId="0" fontId="27" fillId="0" borderId="17" xfId="0" applyFont="1" applyBorder="1">
      <alignment vertical="center"/>
    </xf>
    <xf numFmtId="0" fontId="27" fillId="0" borderId="17" xfId="0" applyFont="1" applyFill="1" applyBorder="1" applyAlignment="1">
      <alignment horizontal="right" vertical="center"/>
    </xf>
    <xf numFmtId="9" fontId="27" fillId="0" borderId="17" xfId="1" applyFont="1" applyFill="1" applyBorder="1" applyAlignment="1">
      <alignment horizontal="right" vertical="center"/>
    </xf>
    <xf numFmtId="0" fontId="21" fillId="0" borderId="0" xfId="0" applyFont="1" applyFill="1" applyBorder="1">
      <alignment vertical="center"/>
    </xf>
    <xf numFmtId="0" fontId="27" fillId="0" borderId="0" xfId="0" applyFont="1" applyFill="1" applyBorder="1" applyAlignment="1">
      <alignment horizontal="right" vertical="center"/>
    </xf>
    <xf numFmtId="9" fontId="27" fillId="0" borderId="0" xfId="1" applyFont="1" applyFill="1" applyBorder="1" applyAlignment="1">
      <alignment horizontal="right" vertical="center"/>
    </xf>
    <xf numFmtId="0" fontId="21" fillId="14" borderId="17" xfId="0" applyFont="1" applyFill="1" applyBorder="1">
      <alignment vertical="center"/>
    </xf>
    <xf numFmtId="0" fontId="27" fillId="14" borderId="17" xfId="0" applyFont="1" applyFill="1" applyBorder="1" applyAlignment="1">
      <alignment horizontal="center" vertical="center"/>
    </xf>
    <xf numFmtId="0" fontId="21" fillId="4" borderId="15" xfId="0" applyFont="1" applyFill="1" applyBorder="1" applyAlignment="1">
      <alignment horizontal="left" vertical="center"/>
    </xf>
    <xf numFmtId="0" fontId="21" fillId="4" borderId="16" xfId="0" applyFont="1" applyFill="1" applyBorder="1" applyAlignment="1">
      <alignment horizontal="left" vertical="center"/>
    </xf>
    <xf numFmtId="0" fontId="21" fillId="4" borderId="76" xfId="0" applyFont="1" applyFill="1" applyBorder="1" applyAlignment="1">
      <alignment horizontal="left" vertical="center"/>
    </xf>
    <xf numFmtId="0" fontId="21" fillId="13" borderId="15" xfId="0" applyFont="1" applyFill="1" applyBorder="1" applyAlignment="1">
      <alignment horizontal="left" vertical="center"/>
    </xf>
    <xf numFmtId="0" fontId="21" fillId="13" borderId="16" xfId="0" applyFont="1" applyFill="1" applyBorder="1" applyAlignment="1">
      <alignment horizontal="left" vertical="center"/>
    </xf>
    <xf numFmtId="0" fontId="21" fillId="13" borderId="76" xfId="0" applyFont="1" applyFill="1" applyBorder="1" applyAlignment="1">
      <alignment horizontal="left" vertical="center"/>
    </xf>
    <xf numFmtId="0" fontId="21" fillId="7" borderId="15" xfId="0" applyFont="1" applyFill="1" applyBorder="1" applyAlignment="1">
      <alignment horizontal="left" vertical="center"/>
    </xf>
    <xf numFmtId="0" fontId="21" fillId="7" borderId="16" xfId="0" applyFont="1" applyFill="1" applyBorder="1" applyAlignment="1">
      <alignment horizontal="left" vertical="center"/>
    </xf>
    <xf numFmtId="0" fontId="21" fillId="7" borderId="76" xfId="0" applyFont="1" applyFill="1" applyBorder="1" applyAlignment="1">
      <alignment horizontal="left" vertical="center"/>
    </xf>
    <xf numFmtId="0" fontId="21" fillId="11" borderId="16" xfId="0" applyFont="1" applyFill="1" applyBorder="1" applyAlignment="1">
      <alignment horizontal="center" vertical="center" wrapText="1"/>
    </xf>
    <xf numFmtId="0" fontId="21" fillId="11" borderId="76" xfId="0" applyNumberFormat="1" applyFont="1" applyFill="1" applyBorder="1" applyAlignment="1">
      <alignment horizontal="center" vertical="center"/>
    </xf>
    <xf numFmtId="0" fontId="23" fillId="11" borderId="76" xfId="0" applyNumberFormat="1" applyFont="1" applyFill="1" applyBorder="1" applyAlignment="1">
      <alignment horizontal="center" vertical="center"/>
    </xf>
    <xf numFmtId="10" fontId="21" fillId="11" borderId="76" xfId="0" applyNumberFormat="1" applyFont="1" applyFill="1" applyBorder="1" applyAlignment="1">
      <alignment horizontal="center" vertical="center"/>
    </xf>
    <xf numFmtId="10" fontId="23" fillId="11" borderId="76" xfId="0" applyNumberFormat="1" applyFont="1" applyFill="1" applyBorder="1" applyAlignment="1">
      <alignment horizontal="center" vertical="center"/>
    </xf>
    <xf numFmtId="0" fontId="16" fillId="0" borderId="121" xfId="2" applyFont="1" applyBorder="1" applyAlignment="1">
      <alignment horizontal="left" vertical="center"/>
    </xf>
    <xf numFmtId="0" fontId="16" fillId="0" borderId="0" xfId="2" applyFont="1" applyAlignment="1">
      <alignment horizontal="right" vertical="center"/>
    </xf>
    <xf numFmtId="0" fontId="6" fillId="0" borderId="0" xfId="2" applyFont="1" applyFill="1" applyBorder="1" applyAlignment="1">
      <alignment horizontal="left" vertical="center"/>
    </xf>
    <xf numFmtId="0" fontId="29" fillId="0" borderId="0" xfId="0" applyFont="1">
      <alignment vertical="center"/>
    </xf>
    <xf numFmtId="0" fontId="29" fillId="0" borderId="0" xfId="0" applyFont="1" applyAlignment="1">
      <alignment vertical="center" wrapText="1"/>
    </xf>
    <xf numFmtId="0" fontId="32" fillId="0" borderId="0" xfId="0" applyFont="1" applyAlignment="1">
      <alignment vertical="center" wrapText="1"/>
    </xf>
    <xf numFmtId="0" fontId="34" fillId="0" borderId="0" xfId="0" applyFont="1" applyAlignment="1">
      <alignment vertical="center" wrapText="1"/>
    </xf>
    <xf numFmtId="0" fontId="28" fillId="0" borderId="0" xfId="0" applyFont="1">
      <alignment vertical="center"/>
    </xf>
    <xf numFmtId="0" fontId="35" fillId="0" borderId="124" xfId="0" applyFont="1" applyBorder="1">
      <alignment vertical="center"/>
    </xf>
    <xf numFmtId="0" fontId="14" fillId="0" borderId="124" xfId="0" applyFont="1" applyBorder="1" applyAlignment="1">
      <alignment vertical="center" wrapText="1"/>
    </xf>
    <xf numFmtId="0" fontId="35" fillId="0" borderId="72" xfId="0" applyFont="1" applyBorder="1">
      <alignment vertical="center"/>
    </xf>
    <xf numFmtId="0" fontId="14" fillId="0" borderId="25" xfId="0" applyFont="1" applyBorder="1" applyAlignment="1">
      <alignment vertical="center" wrapText="1"/>
    </xf>
    <xf numFmtId="0" fontId="22" fillId="0" borderId="124" xfId="0" applyFont="1" applyBorder="1" applyAlignment="1">
      <alignment vertical="center" wrapText="1"/>
    </xf>
    <xf numFmtId="0" fontId="34" fillId="0" borderId="0" xfId="0" applyFont="1" applyBorder="1">
      <alignment vertical="center"/>
    </xf>
    <xf numFmtId="0" fontId="32" fillId="0" borderId="0" xfId="0" applyFont="1" applyBorder="1" applyAlignment="1">
      <alignment vertical="center" wrapText="1"/>
    </xf>
    <xf numFmtId="0" fontId="36" fillId="0" borderId="0" xfId="0" applyFont="1">
      <alignment vertical="center"/>
    </xf>
    <xf numFmtId="0" fontId="0" fillId="0" borderId="0" xfId="0">
      <alignment vertical="center"/>
    </xf>
    <xf numFmtId="0" fontId="38" fillId="0" borderId="0" xfId="2" applyFont="1"/>
    <xf numFmtId="0" fontId="0" fillId="0" borderId="0" xfId="0">
      <alignment vertical="center"/>
    </xf>
    <xf numFmtId="0" fontId="21" fillId="0" borderId="0" xfId="0" applyFont="1">
      <alignment vertical="center"/>
    </xf>
    <xf numFmtId="0" fontId="21" fillId="0" borderId="0" xfId="0" applyFont="1" applyFill="1">
      <alignment vertical="center"/>
    </xf>
    <xf numFmtId="0" fontId="21" fillId="0" borderId="0" xfId="0" applyFont="1" applyFill="1" applyAlignment="1">
      <alignment horizontal="center" vertical="center"/>
    </xf>
    <xf numFmtId="0" fontId="24" fillId="0" borderId="0" xfId="0" applyFont="1">
      <alignment vertical="center"/>
    </xf>
    <xf numFmtId="0" fontId="38" fillId="0" borderId="0" xfId="2" applyFont="1"/>
    <xf numFmtId="0" fontId="0" fillId="0" borderId="0" xfId="0">
      <alignment vertical="center"/>
    </xf>
    <xf numFmtId="0" fontId="21" fillId="0" borderId="0" xfId="0" applyFont="1">
      <alignment vertical="center"/>
    </xf>
    <xf numFmtId="0" fontId="24" fillId="0" borderId="0" xfId="0" applyFont="1">
      <alignment vertical="center"/>
    </xf>
    <xf numFmtId="0" fontId="38" fillId="0" borderId="0" xfId="2" applyFont="1"/>
    <xf numFmtId="0" fontId="0" fillId="0" borderId="0" xfId="0">
      <alignment vertical="center"/>
    </xf>
    <xf numFmtId="0" fontId="6" fillId="0" borderId="0" xfId="2" applyFont="1"/>
    <xf numFmtId="0" fontId="6" fillId="0" borderId="0" xfId="2" applyFont="1" applyAlignment="1">
      <alignment vertical="top"/>
    </xf>
    <xf numFmtId="0" fontId="6" fillId="0" borderId="0" xfId="2" applyFont="1" applyAlignment="1">
      <alignment vertical="top" wrapText="1"/>
    </xf>
    <xf numFmtId="0" fontId="6" fillId="0" borderId="0" xfId="2" applyFont="1" applyAlignment="1">
      <alignment horizontal="center" vertical="center"/>
    </xf>
    <xf numFmtId="0" fontId="6" fillId="0" borderId="0" xfId="2" applyFont="1" applyFill="1" applyAlignment="1">
      <alignment horizontal="center" vertical="center"/>
    </xf>
    <xf numFmtId="0" fontId="21" fillId="0" borderId="0" xfId="0" applyFont="1">
      <alignment vertical="center"/>
    </xf>
    <xf numFmtId="0" fontId="24" fillId="0" borderId="0" xfId="0" applyFont="1">
      <alignment vertical="center"/>
    </xf>
    <xf numFmtId="0" fontId="38" fillId="0" borderId="0" xfId="2" applyFont="1"/>
    <xf numFmtId="0" fontId="21" fillId="0" borderId="0" xfId="0" applyFont="1" applyBorder="1" applyAlignment="1">
      <alignment vertical="center" wrapText="1"/>
    </xf>
    <xf numFmtId="0" fontId="0" fillId="0" borderId="0" xfId="0" applyBorder="1" applyAlignment="1">
      <alignment vertical="center"/>
    </xf>
    <xf numFmtId="0" fontId="6" fillId="2" borderId="74" xfId="3" applyNumberFormat="1" applyFont="1" applyFill="1" applyBorder="1" applyAlignment="1">
      <alignment horizontal="center" vertical="center"/>
    </xf>
    <xf numFmtId="178" fontId="6" fillId="2" borderId="92" xfId="1" applyNumberFormat="1" applyFont="1" applyFill="1" applyBorder="1" applyAlignment="1">
      <alignment horizontal="center" vertical="center"/>
    </xf>
    <xf numFmtId="178" fontId="6" fillId="2" borderId="25" xfId="2" applyNumberFormat="1" applyFont="1" applyFill="1" applyBorder="1" applyAlignment="1">
      <alignment horizontal="center" vertical="center"/>
    </xf>
    <xf numFmtId="178" fontId="6" fillId="0" borderId="98" xfId="1" applyNumberFormat="1" applyFont="1" applyBorder="1" applyAlignment="1">
      <alignment horizontal="center" vertical="center"/>
    </xf>
    <xf numFmtId="178" fontId="6" fillId="0" borderId="14" xfId="2" applyNumberFormat="1" applyFont="1" applyFill="1" applyBorder="1" applyAlignment="1">
      <alignment horizontal="center" vertical="center"/>
    </xf>
    <xf numFmtId="178" fontId="6" fillId="0" borderId="96" xfId="1" applyNumberFormat="1" applyFont="1" applyBorder="1" applyAlignment="1">
      <alignment horizontal="center" vertical="center"/>
    </xf>
    <xf numFmtId="178" fontId="6" fillId="2" borderId="117" xfId="1" applyNumberFormat="1" applyFont="1" applyFill="1" applyBorder="1" applyAlignment="1">
      <alignment horizontal="center" vertical="center"/>
    </xf>
    <xf numFmtId="178" fontId="6" fillId="2" borderId="115" xfId="1" applyNumberFormat="1" applyFont="1" applyFill="1" applyBorder="1" applyAlignment="1">
      <alignment horizontal="center" vertical="center"/>
    </xf>
    <xf numFmtId="178" fontId="6" fillId="2" borderId="71" xfId="2" applyNumberFormat="1" applyFont="1" applyFill="1" applyBorder="1" applyAlignment="1">
      <alignment horizontal="center" vertical="center"/>
    </xf>
    <xf numFmtId="178" fontId="6" fillId="2" borderId="113" xfId="1" applyNumberFormat="1" applyFont="1" applyFill="1" applyBorder="1" applyAlignment="1">
      <alignment horizontal="center" vertical="center"/>
    </xf>
    <xf numFmtId="178" fontId="6" fillId="0" borderId="71" xfId="2" applyNumberFormat="1" applyFont="1" applyFill="1" applyBorder="1" applyAlignment="1">
      <alignment horizontal="center" vertical="center"/>
    </xf>
    <xf numFmtId="0" fontId="6" fillId="0" borderId="126" xfId="2" applyFont="1" applyBorder="1" applyAlignment="1">
      <alignment horizontal="center" vertical="center"/>
    </xf>
    <xf numFmtId="0" fontId="7" fillId="0" borderId="127" xfId="2" applyFont="1" applyBorder="1" applyAlignment="1">
      <alignment vertical="top" wrapText="1"/>
    </xf>
    <xf numFmtId="0" fontId="6" fillId="0" borderId="127" xfId="2" applyFont="1" applyBorder="1" applyAlignment="1">
      <alignment horizontal="center" vertical="center"/>
    </xf>
    <xf numFmtId="178" fontId="6" fillId="0" borderId="14" xfId="3" applyNumberFormat="1" applyFont="1" applyFill="1" applyBorder="1" applyAlignment="1">
      <alignment horizontal="center" vertical="center"/>
    </xf>
    <xf numFmtId="178" fontId="6" fillId="0" borderId="19" xfId="3" applyNumberFormat="1" applyFont="1" applyFill="1" applyBorder="1" applyAlignment="1">
      <alignment horizontal="center" vertical="center"/>
    </xf>
    <xf numFmtId="178" fontId="6" fillId="0" borderId="22" xfId="3" applyNumberFormat="1" applyFont="1" applyFill="1" applyBorder="1" applyAlignment="1">
      <alignment horizontal="center" vertical="center"/>
    </xf>
    <xf numFmtId="178" fontId="6" fillId="0" borderId="25" xfId="3" applyNumberFormat="1" applyFont="1" applyFill="1" applyBorder="1" applyAlignment="1">
      <alignment horizontal="center" vertical="center"/>
    </xf>
    <xf numFmtId="178" fontId="6" fillId="0" borderId="125" xfId="3" applyNumberFormat="1" applyFont="1" applyFill="1" applyBorder="1" applyAlignment="1">
      <alignment horizontal="center" vertical="center"/>
    </xf>
    <xf numFmtId="178" fontId="6" fillId="0" borderId="30" xfId="3" applyNumberFormat="1" applyFont="1" applyFill="1" applyBorder="1" applyAlignment="1">
      <alignment horizontal="center" vertical="center"/>
    </xf>
    <xf numFmtId="178" fontId="6" fillId="0" borderId="34" xfId="3" applyNumberFormat="1" applyFont="1" applyFill="1" applyBorder="1" applyAlignment="1">
      <alignment horizontal="center" vertical="center"/>
    </xf>
    <xf numFmtId="178" fontId="6" fillId="0" borderId="39" xfId="3" applyNumberFormat="1" applyFont="1" applyFill="1" applyBorder="1" applyAlignment="1">
      <alignment horizontal="center" vertical="center"/>
    </xf>
    <xf numFmtId="178" fontId="6" fillId="0" borderId="115" xfId="1" applyNumberFormat="1" applyFont="1" applyBorder="1" applyAlignment="1">
      <alignment horizontal="center" vertical="center"/>
    </xf>
    <xf numFmtId="178" fontId="6" fillId="0" borderId="114" xfId="3" applyNumberFormat="1" applyFont="1" applyFill="1" applyBorder="1" applyAlignment="1">
      <alignment horizontal="center" vertical="center"/>
    </xf>
    <xf numFmtId="178" fontId="6" fillId="2" borderId="97" xfId="1" applyNumberFormat="1" applyFont="1" applyFill="1" applyBorder="1" applyAlignment="1">
      <alignment horizontal="center" vertical="center"/>
    </xf>
    <xf numFmtId="178" fontId="6" fillId="7" borderId="14" xfId="2" applyNumberFormat="1" applyFont="1" applyFill="1" applyBorder="1" applyAlignment="1">
      <alignment horizontal="center" vertical="center"/>
    </xf>
    <xf numFmtId="178" fontId="6" fillId="0" borderId="71" xfId="3" applyNumberFormat="1" applyFont="1" applyFill="1" applyBorder="1" applyAlignment="1">
      <alignment horizontal="center" vertical="center"/>
    </xf>
    <xf numFmtId="178" fontId="6" fillId="0" borderId="11" xfId="3" applyNumberFormat="1" applyFont="1" applyFill="1" applyBorder="1" applyAlignment="1">
      <alignment horizontal="center" vertical="center"/>
    </xf>
    <xf numFmtId="178" fontId="6" fillId="0" borderId="16" xfId="3" applyNumberFormat="1" applyFont="1" applyFill="1" applyBorder="1" applyAlignment="1">
      <alignment horizontal="center" vertical="center"/>
    </xf>
    <xf numFmtId="178" fontId="6" fillId="0" borderId="19" xfId="2" applyNumberFormat="1" applyFont="1" applyFill="1" applyBorder="1" applyAlignment="1">
      <alignment horizontal="center" vertical="center"/>
    </xf>
    <xf numFmtId="178" fontId="6" fillId="0" borderId="30" xfId="2" applyNumberFormat="1" applyFont="1" applyFill="1" applyBorder="1" applyAlignment="1">
      <alignment horizontal="center" vertical="center"/>
    </xf>
    <xf numFmtId="178" fontId="6" fillId="0" borderId="0" xfId="3" applyNumberFormat="1" applyFont="1" applyFill="1" applyBorder="1" applyAlignment="1">
      <alignment horizontal="center" vertical="center"/>
    </xf>
    <xf numFmtId="178" fontId="6" fillId="0" borderId="25" xfId="2" applyNumberFormat="1" applyFont="1" applyFill="1" applyBorder="1" applyAlignment="1">
      <alignment horizontal="center" vertical="center"/>
    </xf>
    <xf numFmtId="178" fontId="6" fillId="2" borderId="0" xfId="3" applyNumberFormat="1" applyFont="1" applyFill="1" applyBorder="1" applyAlignment="1">
      <alignment horizontal="center" vertical="center"/>
    </xf>
    <xf numFmtId="178" fontId="6" fillId="7" borderId="11" xfId="2" applyNumberFormat="1" applyFont="1" applyFill="1" applyBorder="1" applyAlignment="1">
      <alignment horizontal="center" vertical="center"/>
    </xf>
    <xf numFmtId="178" fontId="6" fillId="0" borderId="63" xfId="3" applyNumberFormat="1" applyFont="1" applyFill="1" applyBorder="1" applyAlignment="1">
      <alignment horizontal="center" vertical="center"/>
    </xf>
    <xf numFmtId="178" fontId="6" fillId="2" borderId="69" xfId="3" applyNumberFormat="1" applyFont="1" applyFill="1" applyBorder="1" applyAlignment="1">
      <alignment horizontal="center" vertical="center"/>
    </xf>
    <xf numFmtId="178" fontId="6" fillId="0" borderId="75" xfId="2" applyNumberFormat="1" applyFont="1" applyFill="1" applyBorder="1" applyAlignment="1">
      <alignment horizontal="center" vertical="center"/>
    </xf>
    <xf numFmtId="178" fontId="6" fillId="2" borderId="24" xfId="1" applyNumberFormat="1" applyFont="1" applyFill="1" applyBorder="1" applyAlignment="1">
      <alignment horizontal="center" vertical="center"/>
    </xf>
    <xf numFmtId="178" fontId="6" fillId="2" borderId="65" xfId="1" applyNumberFormat="1" applyFont="1" applyFill="1" applyBorder="1" applyAlignment="1">
      <alignment horizontal="center" vertical="center"/>
    </xf>
    <xf numFmtId="178" fontId="6" fillId="2" borderId="70" xfId="1" applyNumberFormat="1" applyFont="1" applyFill="1" applyBorder="1" applyAlignment="1">
      <alignment horizontal="center" vertical="center"/>
    </xf>
    <xf numFmtId="178" fontId="6" fillId="0" borderId="70" xfId="1" applyNumberFormat="1" applyFont="1" applyBorder="1" applyAlignment="1">
      <alignment horizontal="center" vertical="center"/>
    </xf>
    <xf numFmtId="178" fontId="6" fillId="0" borderId="24" xfId="1" applyNumberFormat="1" applyFont="1" applyFill="1" applyBorder="1" applyAlignment="1">
      <alignment horizontal="center" vertical="center"/>
    </xf>
    <xf numFmtId="178" fontId="6" fillId="0" borderId="65" xfId="1" applyNumberFormat="1" applyFont="1" applyFill="1" applyBorder="1" applyAlignment="1">
      <alignment horizontal="center" vertical="center"/>
    </xf>
    <xf numFmtId="178" fontId="6" fillId="0" borderId="63" xfId="1" applyNumberFormat="1" applyFont="1" applyBorder="1" applyAlignment="1">
      <alignment horizontal="center" vertical="center"/>
    </xf>
    <xf numFmtId="0" fontId="6" fillId="0" borderId="33" xfId="2" applyFont="1" applyFill="1" applyBorder="1" applyAlignment="1">
      <alignment horizontal="center" vertical="center"/>
    </xf>
    <xf numFmtId="0" fontId="9" fillId="0" borderId="128" xfId="2" applyFont="1" applyBorder="1" applyAlignment="1">
      <alignment vertical="top" wrapText="1"/>
    </xf>
    <xf numFmtId="0" fontId="6" fillId="0" borderId="129" xfId="2" applyFont="1" applyFill="1" applyBorder="1" applyAlignment="1">
      <alignment horizontal="center" vertical="center"/>
    </xf>
    <xf numFmtId="176" fontId="6" fillId="0" borderId="125" xfId="3" applyNumberFormat="1" applyFont="1" applyFill="1" applyBorder="1" applyAlignment="1">
      <alignment horizontal="center" vertical="center"/>
    </xf>
    <xf numFmtId="0" fontId="9" fillId="0" borderId="82" xfId="2" applyFont="1" applyBorder="1" applyAlignment="1">
      <alignment vertical="top" wrapText="1"/>
    </xf>
    <xf numFmtId="0" fontId="6" fillId="0" borderId="33" xfId="2" applyFont="1" applyBorder="1" applyAlignment="1">
      <alignment horizontal="center" vertical="center"/>
    </xf>
    <xf numFmtId="0" fontId="9" fillId="0" borderId="129" xfId="2" applyFont="1" applyBorder="1" applyAlignment="1">
      <alignment vertical="top" wrapText="1"/>
    </xf>
    <xf numFmtId="178" fontId="6" fillId="2" borderId="63" xfId="3" applyNumberFormat="1" applyFont="1" applyFill="1" applyBorder="1" applyAlignment="1">
      <alignment horizontal="center" vertical="center"/>
    </xf>
    <xf numFmtId="178" fontId="6" fillId="0" borderId="70" xfId="1" applyNumberFormat="1" applyFont="1" applyFill="1" applyBorder="1" applyAlignment="1">
      <alignment horizontal="center" vertical="center"/>
    </xf>
    <xf numFmtId="0" fontId="9" fillId="7" borderId="29" xfId="2" applyFont="1" applyFill="1" applyBorder="1"/>
    <xf numFmtId="0" fontId="6" fillId="0" borderId="17" xfId="2" applyFont="1" applyFill="1" applyBorder="1" applyAlignment="1">
      <alignment horizontal="center" vertical="center"/>
    </xf>
    <xf numFmtId="178" fontId="6" fillId="0" borderId="27" xfId="3" applyNumberFormat="1" applyFont="1" applyFill="1" applyBorder="1" applyAlignment="1">
      <alignment horizontal="center" vertical="center"/>
    </xf>
    <xf numFmtId="0" fontId="6" fillId="9" borderId="12" xfId="2" applyFont="1" applyFill="1" applyBorder="1" applyAlignment="1" applyProtection="1">
      <alignment horizontal="center" vertical="center"/>
      <protection locked="0"/>
    </xf>
    <xf numFmtId="0" fontId="6" fillId="9" borderId="17" xfId="2" applyFont="1" applyFill="1" applyBorder="1" applyAlignment="1" applyProtection="1">
      <alignment horizontal="center" vertical="center"/>
      <protection locked="0"/>
    </xf>
    <xf numFmtId="0" fontId="6" fillId="9" borderId="24" xfId="2" applyFont="1" applyFill="1" applyBorder="1" applyAlignment="1" applyProtection="1">
      <alignment horizontal="center" vertical="center"/>
      <protection locked="0"/>
    </xf>
    <xf numFmtId="0" fontId="21" fillId="10" borderId="122" xfId="0" applyFont="1" applyFill="1" applyBorder="1" applyAlignment="1" applyProtection="1">
      <alignment horizontal="center" vertical="center" wrapText="1"/>
      <protection locked="0"/>
    </xf>
    <xf numFmtId="0" fontId="21" fillId="12" borderId="123" xfId="0" applyFont="1" applyFill="1" applyBorder="1" applyAlignment="1" applyProtection="1">
      <alignment vertical="center"/>
      <protection locked="0"/>
    </xf>
    <xf numFmtId="0" fontId="21" fillId="4" borderId="123" xfId="0" applyFont="1" applyFill="1" applyBorder="1" applyAlignment="1" applyProtection="1">
      <alignment horizontal="left" vertical="center"/>
      <protection locked="0"/>
    </xf>
    <xf numFmtId="0" fontId="21" fillId="10" borderId="123" xfId="0" applyFont="1" applyFill="1" applyBorder="1" applyAlignment="1" applyProtection="1">
      <alignment horizontal="center" vertical="center"/>
      <protection locked="0"/>
    </xf>
    <xf numFmtId="0" fontId="23" fillId="10" borderId="123" xfId="0" applyFont="1" applyFill="1" applyBorder="1" applyAlignment="1" applyProtection="1">
      <alignment horizontal="center" vertical="center"/>
      <protection locked="0"/>
    </xf>
    <xf numFmtId="0" fontId="21" fillId="13" borderId="123" xfId="0" applyFont="1" applyFill="1" applyBorder="1" applyAlignment="1" applyProtection="1">
      <alignment horizontal="left" vertical="center"/>
      <protection locked="0"/>
    </xf>
    <xf numFmtId="0" fontId="21" fillId="7" borderId="123" xfId="0" applyFont="1" applyFill="1" applyBorder="1" applyAlignment="1" applyProtection="1">
      <alignment horizontal="left" vertical="center"/>
      <protection locked="0"/>
    </xf>
    <xf numFmtId="0" fontId="21" fillId="10" borderId="112" xfId="0" applyFont="1" applyFill="1" applyBorder="1" applyAlignment="1" applyProtection="1">
      <alignment horizontal="center" vertical="center"/>
      <protection locked="0"/>
    </xf>
    <xf numFmtId="0" fontId="14" fillId="5" borderId="84" xfId="0" applyFont="1" applyFill="1" applyBorder="1" applyAlignment="1" applyProtection="1">
      <alignment horizontal="center" vertical="center"/>
      <protection locked="0"/>
    </xf>
    <xf numFmtId="0" fontId="9" fillId="0" borderId="130" xfId="2" applyFont="1" applyBorder="1" applyAlignment="1">
      <alignment vertical="top"/>
    </xf>
    <xf numFmtId="178" fontId="6" fillId="2" borderId="94" xfId="2" applyNumberFormat="1" applyFont="1" applyFill="1" applyBorder="1" applyAlignment="1">
      <alignment horizontal="center" vertical="center"/>
    </xf>
    <xf numFmtId="178" fontId="0" fillId="0" borderId="85" xfId="3" applyNumberFormat="1" applyFont="1" applyBorder="1" applyAlignment="1"/>
    <xf numFmtId="178" fontId="0" fillId="8" borderId="81" xfId="3" applyNumberFormat="1" applyFont="1" applyFill="1" applyBorder="1" applyAlignment="1"/>
    <xf numFmtId="178" fontId="0" fillId="0" borderId="86" xfId="3" applyNumberFormat="1" applyFont="1" applyBorder="1" applyAlignment="1"/>
    <xf numFmtId="178" fontId="0" fillId="8" borderId="82" xfId="3" applyNumberFormat="1" applyFont="1" applyFill="1" applyBorder="1" applyAlignment="1"/>
    <xf numFmtId="178" fontId="0" fillId="0" borderId="87" xfId="3" applyNumberFormat="1" applyFont="1" applyBorder="1" applyAlignment="1"/>
    <xf numFmtId="178" fontId="0" fillId="8" borderId="83" xfId="3" applyNumberFormat="1" applyFont="1" applyFill="1" applyBorder="1" applyAlignment="1"/>
    <xf numFmtId="0" fontId="15" fillId="0" borderId="88" xfId="2" applyFont="1" applyBorder="1" applyAlignment="1">
      <alignment vertical="top" wrapText="1"/>
    </xf>
    <xf numFmtId="0" fontId="15" fillId="0" borderId="89" xfId="0" applyFont="1" applyBorder="1" applyAlignment="1">
      <alignment vertical="top"/>
    </xf>
    <xf numFmtId="0" fontId="15" fillId="0" borderId="90" xfId="0" applyFont="1" applyBorder="1" applyAlignment="1">
      <alignment vertical="top"/>
    </xf>
    <xf numFmtId="0" fontId="6" fillId="7" borderId="62" xfId="2" applyFont="1" applyFill="1" applyBorder="1" applyAlignment="1">
      <alignment horizontal="center" vertical="center"/>
    </xf>
    <xf numFmtId="0" fontId="6" fillId="0" borderId="63" xfId="2" applyFont="1" applyBorder="1" applyAlignment="1">
      <alignment horizontal="center" vertical="center"/>
    </xf>
    <xf numFmtId="0" fontId="6" fillId="0" borderId="64" xfId="2" applyFont="1" applyBorder="1" applyAlignment="1">
      <alignment horizontal="center" vertical="center"/>
    </xf>
    <xf numFmtId="0" fontId="6" fillId="7" borderId="63" xfId="2" applyFont="1" applyFill="1" applyBorder="1" applyAlignment="1">
      <alignment horizontal="center" vertical="center"/>
    </xf>
    <xf numFmtId="0" fontId="6" fillId="7" borderId="64" xfId="2" applyFont="1" applyFill="1" applyBorder="1" applyAlignment="1">
      <alignment horizontal="center" vertical="center"/>
    </xf>
    <xf numFmtId="0" fontId="6" fillId="8" borderId="42" xfId="2" applyFont="1" applyFill="1" applyBorder="1" applyAlignment="1">
      <alignment horizontal="center" vertical="center" wrapText="1"/>
    </xf>
    <xf numFmtId="0" fontId="6" fillId="8" borderId="43" xfId="2" applyFont="1" applyFill="1" applyBorder="1" applyAlignment="1">
      <alignment horizontal="center" vertical="center" wrapText="1"/>
    </xf>
    <xf numFmtId="0" fontId="6" fillId="8" borderId="44" xfId="2" applyFont="1" applyFill="1" applyBorder="1" applyAlignment="1">
      <alignment horizontal="center" vertical="center" wrapText="1"/>
    </xf>
    <xf numFmtId="0" fontId="6" fillId="8" borderId="42" xfId="2" applyFont="1" applyFill="1" applyBorder="1" applyAlignment="1">
      <alignment horizontal="center" vertical="center"/>
    </xf>
    <xf numFmtId="0" fontId="6" fillId="8" borderId="43" xfId="2" applyFont="1" applyFill="1" applyBorder="1" applyAlignment="1">
      <alignment horizontal="center" vertical="center"/>
    </xf>
    <xf numFmtId="0" fontId="9" fillId="0" borderId="18" xfId="2" applyFont="1" applyBorder="1" applyAlignment="1">
      <alignment vertical="top"/>
    </xf>
    <xf numFmtId="0" fontId="9" fillId="0" borderId="17" xfId="2" applyFont="1" applyBorder="1" applyAlignment="1">
      <alignment vertical="top"/>
    </xf>
    <xf numFmtId="0" fontId="9" fillId="0" borderId="17" xfId="2" applyFont="1" applyBorder="1" applyAlignment="1">
      <alignment vertical="top" wrapText="1"/>
    </xf>
    <xf numFmtId="0" fontId="9" fillId="7" borderId="42" xfId="2" applyFont="1" applyFill="1" applyBorder="1" applyAlignment="1">
      <alignment horizontal="center" vertical="center"/>
    </xf>
    <xf numFmtId="0" fontId="9" fillId="0" borderId="43" xfId="2" applyFont="1" applyBorder="1" applyAlignment="1">
      <alignment horizontal="center" vertical="center"/>
    </xf>
    <xf numFmtId="0" fontId="9" fillId="0" borderId="44" xfId="2" applyFont="1" applyBorder="1" applyAlignment="1">
      <alignment horizontal="center" vertical="center"/>
    </xf>
    <xf numFmtId="0" fontId="9" fillId="7" borderId="43" xfId="2" applyFont="1" applyFill="1" applyBorder="1" applyAlignment="1">
      <alignment horizontal="center" vertical="center"/>
    </xf>
    <xf numFmtId="0" fontId="9" fillId="7" borderId="44" xfId="2" applyFont="1" applyFill="1" applyBorder="1" applyAlignment="1">
      <alignment horizontal="center" vertical="center"/>
    </xf>
    <xf numFmtId="0" fontId="9" fillId="7" borderId="62" xfId="2" applyFont="1" applyFill="1" applyBorder="1" applyAlignment="1">
      <alignment horizontal="center" vertical="center"/>
    </xf>
    <xf numFmtId="0" fontId="9" fillId="0" borderId="63" xfId="2" applyFont="1" applyBorder="1" applyAlignment="1">
      <alignment horizontal="center" vertical="center"/>
    </xf>
    <xf numFmtId="0" fontId="9" fillId="0" borderId="64" xfId="2" applyFont="1" applyBorder="1" applyAlignment="1">
      <alignment horizontal="center" vertical="center"/>
    </xf>
    <xf numFmtId="0" fontId="9" fillId="7" borderId="63" xfId="2" applyFont="1" applyFill="1" applyBorder="1" applyAlignment="1">
      <alignment horizontal="center" vertical="center"/>
    </xf>
    <xf numFmtId="0" fontId="9" fillId="7" borderId="64" xfId="2" applyFont="1" applyFill="1" applyBorder="1" applyAlignment="1">
      <alignment horizontal="center" vertical="center"/>
    </xf>
    <xf numFmtId="0" fontId="6" fillId="8" borderId="62" xfId="2" applyFont="1" applyFill="1" applyBorder="1" applyAlignment="1">
      <alignment horizontal="center" vertical="center" wrapText="1"/>
    </xf>
    <xf numFmtId="0" fontId="6" fillId="8" borderId="63" xfId="2" applyFont="1" applyFill="1" applyBorder="1" applyAlignment="1">
      <alignment horizontal="center" vertical="center" wrapText="1"/>
    </xf>
    <xf numFmtId="0" fontId="6" fillId="8" borderId="64" xfId="2" applyFont="1" applyFill="1" applyBorder="1" applyAlignment="1">
      <alignment horizontal="center" vertical="center" wrapText="1"/>
    </xf>
    <xf numFmtId="0" fontId="6" fillId="8" borderId="62" xfId="2" applyFont="1" applyFill="1" applyBorder="1" applyAlignment="1">
      <alignment horizontal="center" vertical="center"/>
    </xf>
    <xf numFmtId="0" fontId="6" fillId="8" borderId="63" xfId="2" applyFont="1" applyFill="1" applyBorder="1" applyAlignment="1">
      <alignment horizontal="center" vertical="center"/>
    </xf>
    <xf numFmtId="0" fontId="6" fillId="7" borderId="42" xfId="2" applyFont="1" applyFill="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7" borderId="43" xfId="2" applyFont="1" applyFill="1" applyBorder="1" applyAlignment="1">
      <alignment horizontal="center" vertical="center"/>
    </xf>
    <xf numFmtId="0" fontId="6" fillId="7" borderId="44" xfId="2" applyFont="1" applyFill="1" applyBorder="1" applyAlignment="1">
      <alignment horizontal="center" vertical="center"/>
    </xf>
    <xf numFmtId="0" fontId="9" fillId="3" borderId="56" xfId="2" applyFont="1" applyFill="1" applyBorder="1" applyAlignment="1">
      <alignment horizontal="center" vertical="center" wrapText="1"/>
    </xf>
    <xf numFmtId="0" fontId="9" fillId="0" borderId="57" xfId="2" applyFont="1" applyBorder="1" applyAlignment="1">
      <alignment horizontal="center" vertical="center" wrapText="1"/>
    </xf>
    <xf numFmtId="0" fontId="9" fillId="0" borderId="58" xfId="2" applyFont="1" applyBorder="1" applyAlignment="1">
      <alignment horizontal="center" vertical="center" wrapText="1"/>
    </xf>
    <xf numFmtId="0" fontId="9" fillId="3" borderId="56" xfId="2" applyFont="1" applyFill="1" applyBorder="1" applyAlignment="1">
      <alignment horizontal="center" vertical="center"/>
    </xf>
    <xf numFmtId="0" fontId="9" fillId="3" borderId="57" xfId="2" applyFont="1" applyFill="1" applyBorder="1" applyAlignment="1">
      <alignment horizontal="center" vertical="center"/>
    </xf>
    <xf numFmtId="0" fontId="9" fillId="3" borderId="62" xfId="2" applyFont="1" applyFill="1" applyBorder="1" applyAlignment="1">
      <alignment horizontal="center" vertical="center" wrapText="1"/>
    </xf>
    <xf numFmtId="0" fontId="9" fillId="0" borderId="63" xfId="2" applyFont="1" applyBorder="1" applyAlignment="1">
      <alignment horizontal="center" vertical="center" wrapText="1"/>
    </xf>
    <xf numFmtId="0" fontId="9" fillId="0" borderId="64" xfId="2" applyFont="1" applyBorder="1" applyAlignment="1">
      <alignment horizontal="center" vertical="center" wrapText="1"/>
    </xf>
    <xf numFmtId="0" fontId="9" fillId="3" borderId="62" xfId="2" applyFont="1" applyFill="1" applyBorder="1" applyAlignment="1">
      <alignment horizontal="center" vertical="center"/>
    </xf>
    <xf numFmtId="0" fontId="9" fillId="3" borderId="63" xfId="2" applyFont="1" applyFill="1" applyBorder="1" applyAlignment="1">
      <alignment horizontal="center" vertical="center"/>
    </xf>
    <xf numFmtId="0" fontId="3" fillId="2" borderId="131" xfId="2" applyFont="1" applyFill="1" applyBorder="1" applyAlignment="1">
      <alignment horizontal="center" vertical="center"/>
    </xf>
    <xf numFmtId="0" fontId="0" fillId="0" borderId="89" xfId="0" applyBorder="1" applyAlignment="1">
      <alignment horizontal="center" vertical="center"/>
    </xf>
    <xf numFmtId="0" fontId="0" fillId="0" borderId="132" xfId="0" applyBorder="1" applyAlignment="1">
      <alignment horizontal="center" vertical="center"/>
    </xf>
    <xf numFmtId="178" fontId="6" fillId="0" borderId="61" xfId="3" applyNumberFormat="1" applyFont="1" applyFill="1" applyBorder="1" applyAlignment="1">
      <alignment horizontal="center" vertical="center"/>
    </xf>
    <xf numFmtId="178" fontId="0" fillId="0" borderId="91" xfId="0" applyNumberFormat="1" applyBorder="1" applyAlignment="1">
      <alignment horizontal="center" vertical="center"/>
    </xf>
    <xf numFmtId="0" fontId="6" fillId="9" borderId="12" xfId="2"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3" xfId="2" applyFont="1" applyBorder="1" applyAlignment="1">
      <alignment horizontal="center" vertical="center"/>
    </xf>
    <xf numFmtId="0" fontId="9" fillId="4" borderId="42" xfId="2" applyFont="1" applyFill="1" applyBorder="1" applyAlignment="1">
      <alignment horizontal="center" vertical="center"/>
    </xf>
    <xf numFmtId="0" fontId="9" fillId="4" borderId="43" xfId="2" applyFont="1" applyFill="1" applyBorder="1" applyAlignment="1">
      <alignment horizontal="center" vertical="center"/>
    </xf>
    <xf numFmtId="0" fontId="9" fillId="4" borderId="44" xfId="2" applyFont="1" applyFill="1" applyBorder="1" applyAlignment="1">
      <alignment horizontal="center" vertical="center"/>
    </xf>
    <xf numFmtId="0" fontId="9" fillId="4" borderId="62" xfId="2" applyFont="1" applyFill="1" applyBorder="1" applyAlignment="1">
      <alignment horizontal="center" vertical="center"/>
    </xf>
    <xf numFmtId="0" fontId="9" fillId="4" borderId="63" xfId="2" applyFont="1" applyFill="1" applyBorder="1" applyAlignment="1">
      <alignment horizontal="center" vertical="center"/>
    </xf>
    <xf numFmtId="0" fontId="9" fillId="4" borderId="64" xfId="2" applyFont="1" applyFill="1" applyBorder="1" applyAlignment="1">
      <alignment horizontal="center" vertical="center"/>
    </xf>
    <xf numFmtId="0" fontId="9" fillId="4" borderId="13" xfId="2" applyFont="1" applyFill="1" applyBorder="1" applyAlignment="1">
      <alignment horizontal="center" vertical="center"/>
    </xf>
    <xf numFmtId="0" fontId="9" fillId="4" borderId="11" xfId="2" applyFont="1" applyFill="1" applyBorder="1" applyAlignment="1">
      <alignment horizontal="center" vertical="center"/>
    </xf>
    <xf numFmtId="0" fontId="9" fillId="4" borderId="47" xfId="2" applyFont="1" applyFill="1" applyBorder="1" applyAlignment="1">
      <alignment horizontal="center" vertical="center"/>
    </xf>
    <xf numFmtId="0" fontId="29" fillId="0" borderId="0" xfId="0" applyFont="1" applyAlignment="1">
      <alignment vertical="center" wrapText="1"/>
    </xf>
    <xf numFmtId="0" fontId="30" fillId="0" borderId="0" xfId="0" applyFont="1" applyAlignment="1">
      <alignment vertical="top" wrapText="1"/>
    </xf>
    <xf numFmtId="0" fontId="0" fillId="0" borderId="0" xfId="0" applyAlignment="1">
      <alignment vertical="top" wrapText="1"/>
    </xf>
    <xf numFmtId="0" fontId="31" fillId="0" borderId="0" xfId="0" applyFont="1" applyAlignment="1">
      <alignment horizontal="center" vertical="center" wrapText="1"/>
    </xf>
    <xf numFmtId="0" fontId="33" fillId="0" borderId="0" xfId="0" applyFont="1" applyAlignment="1">
      <alignment vertical="center" wrapText="1"/>
    </xf>
    <xf numFmtId="0" fontId="15" fillId="0" borderId="88" xfId="0" applyFont="1" applyBorder="1" applyAlignment="1">
      <alignment vertical="top" wrapText="1"/>
    </xf>
    <xf numFmtId="0" fontId="0" fillId="0" borderId="89" xfId="0" applyBorder="1" applyAlignment="1">
      <alignment vertical="center"/>
    </xf>
    <xf numFmtId="0" fontId="0" fillId="0" borderId="90" xfId="0" applyBorder="1" applyAlignment="1">
      <alignment vertical="center"/>
    </xf>
    <xf numFmtId="0" fontId="21" fillId="13" borderId="17" xfId="0" applyFont="1" applyFill="1" applyBorder="1" applyAlignment="1">
      <alignment horizontal="center" vertical="center"/>
    </xf>
    <xf numFmtId="0" fontId="21" fillId="7" borderId="17" xfId="0" applyFont="1" applyFill="1" applyBorder="1" applyAlignment="1">
      <alignment horizontal="center" vertical="center"/>
    </xf>
    <xf numFmtId="0" fontId="21" fillId="0" borderId="17" xfId="0" applyFont="1" applyBorder="1" applyAlignment="1">
      <alignment horizontal="center" vertical="center"/>
    </xf>
    <xf numFmtId="0" fontId="21" fillId="12" borderId="17" xfId="0" applyFont="1" applyFill="1" applyBorder="1" applyAlignment="1">
      <alignment horizontal="center" vertical="center"/>
    </xf>
    <xf numFmtId="0" fontId="21" fillId="4" borderId="17" xfId="0" applyFont="1" applyFill="1" applyBorder="1" applyAlignment="1">
      <alignment horizontal="center" vertical="center"/>
    </xf>
    <xf numFmtId="0" fontId="21" fillId="0" borderId="1" xfId="0" applyFont="1" applyBorder="1" applyAlignment="1">
      <alignment vertical="top" wrapText="1"/>
    </xf>
    <xf numFmtId="0" fontId="21" fillId="0" borderId="2" xfId="0" applyFont="1" applyBorder="1" applyAlignment="1">
      <alignment vertical="top" wrapText="1"/>
    </xf>
    <xf numFmtId="0" fontId="21" fillId="0" borderId="8" xfId="0" applyFont="1" applyBorder="1" applyAlignment="1">
      <alignment vertical="top" wrapText="1"/>
    </xf>
    <xf numFmtId="0" fontId="21" fillId="10" borderId="15" xfId="0" applyFont="1" applyFill="1" applyBorder="1" applyAlignment="1">
      <alignment horizontal="center" vertical="center" wrapText="1"/>
    </xf>
    <xf numFmtId="0" fontId="21" fillId="10" borderId="16"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11" borderId="16" xfId="0" applyFont="1" applyFill="1" applyBorder="1" applyAlignment="1">
      <alignment horizontal="center" vertical="center" wrapText="1"/>
    </xf>
    <xf numFmtId="0" fontId="21" fillId="0" borderId="88" xfId="0" applyFont="1" applyBorder="1" applyAlignment="1">
      <alignment vertical="center" wrapText="1"/>
    </xf>
    <xf numFmtId="0" fontId="22" fillId="0" borderId="68" xfId="0" applyFont="1" applyBorder="1" applyAlignment="1">
      <alignment vertical="top" wrapText="1"/>
    </xf>
    <xf numFmtId="0" fontId="21" fillId="0" borderId="133" xfId="0" applyFont="1" applyBorder="1" applyAlignment="1">
      <alignment vertical="top" wrapText="1"/>
    </xf>
    <xf numFmtId="0" fontId="21" fillId="0" borderId="134" xfId="0" applyFont="1" applyBorder="1" applyAlignment="1">
      <alignment vertical="top" wrapText="1"/>
    </xf>
    <xf numFmtId="0" fontId="0" fillId="0" borderId="43" xfId="0" applyBorder="1" applyAlignment="1">
      <alignment horizontal="center" vertical="center"/>
    </xf>
    <xf numFmtId="0" fontId="0" fillId="0" borderId="93" xfId="0" applyBorder="1" applyAlignment="1">
      <alignment horizontal="center" vertical="center"/>
    </xf>
    <xf numFmtId="0" fontId="0" fillId="0" borderId="63" xfId="0" applyBorder="1" applyAlignment="1">
      <alignment horizontal="center" vertical="center"/>
    </xf>
    <xf numFmtId="0" fontId="0" fillId="0" borderId="94" xfId="0" applyBorder="1" applyAlignment="1">
      <alignment horizontal="center" vertical="center"/>
    </xf>
    <xf numFmtId="0" fontId="6" fillId="4" borderId="42" xfId="2" applyFont="1" applyFill="1" applyBorder="1" applyAlignment="1">
      <alignment horizontal="center" vertical="center"/>
    </xf>
    <xf numFmtId="0" fontId="6" fillId="4" borderId="62" xfId="2" applyFont="1" applyFill="1" applyBorder="1" applyAlignment="1">
      <alignment horizontal="center" vertical="center"/>
    </xf>
    <xf numFmtId="0" fontId="6" fillId="0" borderId="111" xfId="2" applyFont="1" applyBorder="1" applyAlignment="1">
      <alignment horizontal="center" vertical="center"/>
    </xf>
    <xf numFmtId="0" fontId="6" fillId="4" borderId="49" xfId="2" applyFont="1" applyFill="1" applyBorder="1" applyAlignment="1">
      <alignment horizontal="center" vertical="center"/>
    </xf>
    <xf numFmtId="0" fontId="0" fillId="0" borderId="50" xfId="0" applyBorder="1" applyAlignment="1">
      <alignment horizontal="center" vertical="center"/>
    </xf>
    <xf numFmtId="0" fontId="0" fillId="0" borderId="104" xfId="0" applyBorder="1" applyAlignment="1">
      <alignment horizontal="center" vertical="center"/>
    </xf>
    <xf numFmtId="0" fontId="6" fillId="3" borderId="42" xfId="2" applyFont="1" applyFill="1" applyBorder="1" applyAlignment="1">
      <alignment horizontal="center" vertical="center"/>
    </xf>
    <xf numFmtId="0" fontId="6" fillId="3" borderId="62" xfId="2" applyFont="1" applyFill="1" applyBorder="1" applyAlignment="1">
      <alignment horizontal="center" vertical="center"/>
    </xf>
    <xf numFmtId="0" fontId="6" fillId="7" borderId="49" xfId="2" applyFont="1" applyFill="1" applyBorder="1" applyAlignment="1">
      <alignment horizontal="center" vertical="center"/>
    </xf>
  </cellXfs>
  <cellStyles count="41">
    <cellStyle name="パーセント" xfId="1" builtinId="5"/>
    <cellStyle name="パーセント 2" xfId="3"/>
    <cellStyle name="標準" xfId="0" builtinId="0"/>
    <cellStyle name="標準 2" xfId="2"/>
    <cellStyle name="標準 2 2" xfId="4"/>
    <cellStyle name="標準 2 3" xfId="5"/>
    <cellStyle name="標準 2 3 2" xfId="6"/>
    <cellStyle name="標準 2 3 3" xfId="7"/>
    <cellStyle name="標準 2 4" xfId="8"/>
    <cellStyle name="標準 2 4 2" xfId="9"/>
    <cellStyle name="標準 2 5" xfId="10"/>
    <cellStyle name="標準 2 6" xfId="11"/>
    <cellStyle name="標準 3" xfId="12"/>
    <cellStyle name="標準 3 2" xfId="13"/>
    <cellStyle name="標準 3 2 2" xfId="14"/>
    <cellStyle name="標準 3 2 3" xfId="15"/>
    <cellStyle name="標準 3 3" xfId="16"/>
    <cellStyle name="標準 3 3 2" xfId="17"/>
    <cellStyle name="標準 3 4" xfId="18"/>
    <cellStyle name="標準 4" xfId="19"/>
    <cellStyle name="標準 4 2" xfId="20"/>
    <cellStyle name="標準 4 2 2" xfId="21"/>
    <cellStyle name="標準 4 2 2 2" xfId="22"/>
    <cellStyle name="標準 4 2 3" xfId="23"/>
    <cellStyle name="標準 4 2 4" xfId="24"/>
    <cellStyle name="標準 4 3" xfId="25"/>
    <cellStyle name="標準 4 3 2" xfId="26"/>
    <cellStyle name="標準 4 3 2 2" xfId="27"/>
    <cellStyle name="標準 4 3 3" xfId="28"/>
    <cellStyle name="標準 4 3 4" xfId="29"/>
    <cellStyle name="標準 4 4" xfId="30"/>
    <cellStyle name="標準 4 4 2" xfId="31"/>
    <cellStyle name="標準 4 5" xfId="32"/>
    <cellStyle name="標準 4 6" xfId="33"/>
    <cellStyle name="標準 5" xfId="34"/>
    <cellStyle name="標準 5 2" xfId="35"/>
    <cellStyle name="標準 5 2 2" xfId="36"/>
    <cellStyle name="標準 5 3" xfId="37"/>
    <cellStyle name="標準 5 4" xfId="38"/>
    <cellStyle name="標準 6" xfId="39"/>
    <cellStyle name="標準 7" xfId="40"/>
  </cellStyles>
  <dxfs count="3">
    <dxf>
      <fill>
        <patternFill>
          <bgColor theme="6" tint="0.39994506668294322"/>
        </patternFill>
      </fill>
    </dxf>
    <dxf>
      <fill>
        <patternFill>
          <bgColor theme="4"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36"/>
          <c:h val="0.75679776248441566"/>
        </c:manualLayout>
      </c:layout>
      <c:radarChart>
        <c:radarStyle val="marker"/>
        <c:ser>
          <c:idx val="0"/>
          <c:order val="0"/>
          <c:tx>
            <c:strRef>
              <c:f>'2.レーダーチャート'!$D$7</c:f>
              <c:strCache>
                <c:ptCount val="1"/>
                <c:pt idx="0">
                  <c:v>●●センター</c:v>
                </c:pt>
              </c:strCache>
            </c:strRef>
          </c:tx>
          <c:marker>
            <c:symbol val="none"/>
          </c:marker>
          <c:cat>
            <c:strRef>
              <c:f>'2.レーダーチャート'!$C$8:$C$16</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'2.レーダーチャート'!$D$8:$D$16</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'2.レーダーチャート'!$E$7</c:f>
              <c:strCache>
                <c:ptCount val="1"/>
                <c:pt idx="0">
                  <c:v>全国平均</c:v>
                </c:pt>
              </c:strCache>
            </c:strRef>
          </c:tx>
          <c:marker>
            <c:symbol val="none"/>
          </c:marker>
          <c:cat>
            <c:strRef>
              <c:f>'2.レーダーチャート'!$C$8:$C$16</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'2.レーダーチャート'!$E$8:$E$16</c:f>
              <c:numCache>
                <c:formatCode>0.0%</c:formatCode>
                <c:ptCount val="9"/>
                <c:pt idx="0">
                  <c:v>0.65600000000000003</c:v>
                </c:pt>
                <c:pt idx="1">
                  <c:v>0.624</c:v>
                </c:pt>
                <c:pt idx="2">
                  <c:v>0.67600000000000005</c:v>
                </c:pt>
                <c:pt idx="3">
                  <c:v>0.72899999999999998</c:v>
                </c:pt>
                <c:pt idx="4">
                  <c:v>0.73899999999999999</c:v>
                </c:pt>
                <c:pt idx="5">
                  <c:v>0.61199999999999999</c:v>
                </c:pt>
                <c:pt idx="6">
                  <c:v>0.75600000000000001</c:v>
                </c:pt>
                <c:pt idx="7">
                  <c:v>0.76300000000000001</c:v>
                </c:pt>
                <c:pt idx="8">
                  <c:v>0.66400000000000003</c:v>
                </c:pt>
              </c:numCache>
            </c:numRef>
          </c:val>
        </c:ser>
        <c:axId val="198256896"/>
        <c:axId val="198275072"/>
      </c:radarChart>
      <c:catAx>
        <c:axId val="198256896"/>
        <c:scaling>
          <c:orientation val="minMax"/>
        </c:scaling>
        <c:axPos val="b"/>
        <c:majorGridlines/>
        <c:tickLblPos val="nextTo"/>
        <c:txPr>
          <a:bodyPr/>
          <a:lstStyle/>
          <a:p>
            <a:pPr>
              <a:defRPr sz="900"/>
            </a:pPr>
            <a:endParaRPr lang="ja-JP"/>
          </a:p>
        </c:txPr>
        <c:crossAx val="198275072"/>
        <c:crosses val="autoZero"/>
        <c:auto val="1"/>
        <c:lblAlgn val="ctr"/>
        <c:lblOffset val="100"/>
      </c:catAx>
      <c:valAx>
        <c:axId val="198275072"/>
        <c:scaling>
          <c:orientation val="minMax"/>
          <c:max val="1"/>
        </c:scaling>
        <c:axPos val="l"/>
        <c:majorGridlines/>
        <c:numFmt formatCode="0.0%" sourceLinked="1"/>
        <c:majorTickMark val="cross"/>
        <c:tickLblPos val="nextTo"/>
        <c:crossAx val="198256896"/>
        <c:crosses val="autoZero"/>
        <c:crossBetween val="between"/>
      </c:valAx>
    </c:plotArea>
    <c:legend>
      <c:legendPos val="r"/>
      <c:layout>
        <c:manualLayout>
          <c:xMode val="edge"/>
          <c:yMode val="edge"/>
          <c:x val="0.77672459189046872"/>
          <c:y val="0.84665860084159761"/>
          <c:w val="0.18957345971563991"/>
          <c:h val="0.12984800030618948"/>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21949</xdr:colOff>
      <xdr:row>18</xdr:row>
      <xdr:rowOff>26506</xdr:rowOff>
    </xdr:from>
    <xdr:to>
      <xdr:col>4</xdr:col>
      <xdr:colOff>823427</xdr:colOff>
      <xdr:row>40</xdr:row>
      <xdr:rowOff>57978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273841</xdr:colOff>
      <xdr:row>4</xdr:row>
      <xdr:rowOff>824222</xdr:rowOff>
    </xdr:from>
    <xdr:to>
      <xdr:col>6</xdr:col>
      <xdr:colOff>81997</xdr:colOff>
      <xdr:row>4</xdr:row>
      <xdr:rowOff>2961136</xdr:rowOff>
    </xdr:to>
    <xdr:pic>
      <xdr:nvPicPr>
        <xdr:cNvPr id="2" name="図 1"/>
        <xdr:cNvPicPr>
          <a:picLocks noChangeAspect="1"/>
        </xdr:cNvPicPr>
      </xdr:nvPicPr>
      <xdr:blipFill rotWithShape="1">
        <a:blip xmlns:r="http://schemas.openxmlformats.org/officeDocument/2006/relationships" r:embed="rId1" cstate="print"/>
        <a:srcRect l="54577" t="27068" r="25108" b="41646"/>
        <a:stretch/>
      </xdr:blipFill>
      <xdr:spPr>
        <a:xfrm>
          <a:off x="619122" y="4253222"/>
          <a:ext cx="3987250" cy="2136914"/>
        </a:xfrm>
        <a:prstGeom prst="rect">
          <a:avLst/>
        </a:prstGeom>
      </xdr:spPr>
    </xdr:pic>
    <xdr:clientData/>
  </xdr:twoCellAnchor>
  <xdr:oneCellAnchor>
    <xdr:from>
      <xdr:col>3</xdr:col>
      <xdr:colOff>500934</xdr:colOff>
      <xdr:row>4</xdr:row>
      <xdr:rowOff>1078177</xdr:rowOff>
    </xdr:from>
    <xdr:ext cx="951671" cy="325217"/>
    <xdr:sp macro="" textlink="">
      <xdr:nvSpPr>
        <xdr:cNvPr id="3" name="テキスト ボックス 2"/>
        <xdr:cNvSpPr txBox="1"/>
      </xdr:nvSpPr>
      <xdr:spPr>
        <a:xfrm>
          <a:off x="1770934" y="4507177"/>
          <a:ext cx="951671" cy="325217"/>
        </a:xfrm>
        <a:prstGeom prst="borderCallout2">
          <a:avLst>
            <a:gd name="adj1" fmla="val 18750"/>
            <a:gd name="adj2" fmla="val -8333"/>
            <a:gd name="adj3" fmla="val 18750"/>
            <a:gd name="adj4" fmla="val -16667"/>
            <a:gd name="adj5" fmla="val 115047"/>
            <a:gd name="adj6" fmla="val -55371"/>
          </a:avLst>
        </a:prstGeom>
        <a:solidFill>
          <a:schemeClr val="accent2">
            <a:lumMod val="60000"/>
            <a:lumOff val="40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「値」にチェック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sheetPr>
  <dimension ref="A2:O200"/>
  <sheetViews>
    <sheetView showGridLines="0" tabSelected="1" zoomScaleNormal="100" zoomScaleSheetLayoutView="110" workbookViewId="0"/>
  </sheetViews>
  <sheetFormatPr defaultRowHeight="9.75"/>
  <cols>
    <col min="1" max="2" width="2" style="12" customWidth="1"/>
    <col min="3" max="3" width="2.625" style="114" customWidth="1"/>
    <col min="4" max="4" width="4.5" style="114" customWidth="1"/>
    <col min="5" max="5" width="24.25" style="115" customWidth="1"/>
    <col min="6" max="6" width="4.75" style="116" customWidth="1"/>
    <col min="7" max="7" width="4.5" style="117" customWidth="1"/>
    <col min="8" max="8" width="2.375" style="114" customWidth="1"/>
    <col min="9" max="9" width="4.5" style="114" customWidth="1"/>
    <col min="10" max="10" width="21.75" style="115" customWidth="1"/>
    <col min="11" max="11" width="4.75" style="116" customWidth="1"/>
    <col min="12" max="12" width="4.75" style="117" customWidth="1"/>
    <col min="13" max="13" width="9" style="12"/>
    <col min="14" max="14" width="3.625" style="12" customWidth="1"/>
    <col min="15" max="16384" width="9" style="12"/>
  </cols>
  <sheetData>
    <row r="2" spans="1:12" ht="21" customHeight="1">
      <c r="B2" s="318" t="s">
        <v>562</v>
      </c>
    </row>
    <row r="3" spans="1:12" ht="8.25" customHeight="1" thickBot="1">
      <c r="A3" s="330"/>
      <c r="B3" s="12" t="s">
        <v>325</v>
      </c>
    </row>
    <row r="4" spans="1:12" ht="154.5" customHeight="1" thickBot="1">
      <c r="B4" s="417" t="s">
        <v>573</v>
      </c>
      <c r="C4" s="418"/>
      <c r="D4" s="418"/>
      <c r="E4" s="418"/>
      <c r="F4" s="418"/>
      <c r="G4" s="418"/>
      <c r="H4" s="418"/>
      <c r="I4" s="418"/>
      <c r="J4" s="418"/>
      <c r="K4" s="418"/>
      <c r="L4" s="419"/>
    </row>
    <row r="6" spans="1:12" ht="14.25">
      <c r="D6" s="118"/>
      <c r="K6" s="302" t="s">
        <v>553</v>
      </c>
    </row>
    <row r="7" spans="1:12" ht="5.25" customHeight="1" thickBot="1"/>
    <row r="8" spans="1:12" s="6" customFormat="1" ht="31.5" customHeight="1" thickBot="1">
      <c r="A8" s="1"/>
      <c r="B8" s="2"/>
      <c r="C8" s="463" t="s">
        <v>586</v>
      </c>
      <c r="D8" s="464"/>
      <c r="E8" s="465"/>
      <c r="F8" s="3" t="s">
        <v>0</v>
      </c>
      <c r="G8" s="4" t="s">
        <v>1</v>
      </c>
      <c r="H8" s="470" t="s">
        <v>2</v>
      </c>
      <c r="I8" s="471"/>
      <c r="J8" s="472"/>
      <c r="K8" s="3" t="s">
        <v>0</v>
      </c>
      <c r="L8" s="5" t="s">
        <v>1</v>
      </c>
    </row>
    <row r="9" spans="1:12" ht="10.5" thickBot="1">
      <c r="A9" s="7" t="s">
        <v>3</v>
      </c>
      <c r="B9" s="8"/>
      <c r="C9" s="9"/>
      <c r="D9" s="8"/>
      <c r="E9" s="8"/>
      <c r="F9" s="8"/>
      <c r="G9" s="8"/>
      <c r="H9" s="10"/>
      <c r="I9" s="8"/>
      <c r="J9" s="8"/>
      <c r="K9" s="8"/>
      <c r="L9" s="11"/>
    </row>
    <row r="10" spans="1:12">
      <c r="A10" s="13"/>
      <c r="B10" s="14" t="s">
        <v>554</v>
      </c>
      <c r="C10" s="15"/>
      <c r="D10" s="15"/>
      <c r="E10" s="16"/>
      <c r="F10" s="17"/>
      <c r="G10" s="17"/>
      <c r="H10" s="18"/>
      <c r="I10" s="15"/>
      <c r="J10" s="16"/>
      <c r="K10" s="17"/>
      <c r="L10" s="19"/>
    </row>
    <row r="11" spans="1:12" ht="29.25">
      <c r="A11" s="13"/>
      <c r="B11" s="20"/>
      <c r="C11" s="21">
        <v>1</v>
      </c>
      <c r="D11" s="21" t="s">
        <v>5</v>
      </c>
      <c r="E11" s="22" t="s">
        <v>6</v>
      </c>
      <c r="F11" s="205"/>
      <c r="G11" s="367">
        <v>0.67777139574956924</v>
      </c>
      <c r="H11" s="24">
        <v>1</v>
      </c>
      <c r="I11" s="21" t="s">
        <v>7</v>
      </c>
      <c r="J11" s="22" t="s">
        <v>8</v>
      </c>
      <c r="K11" s="397" t="s">
        <v>544</v>
      </c>
      <c r="L11" s="354">
        <v>0.90061495734973218</v>
      </c>
    </row>
    <row r="12" spans="1:12" ht="29.25">
      <c r="A12" s="13"/>
      <c r="B12" s="20"/>
      <c r="C12" s="26">
        <v>2</v>
      </c>
      <c r="D12" s="26" t="s">
        <v>9</v>
      </c>
      <c r="E12" s="27" t="s">
        <v>10</v>
      </c>
      <c r="F12" s="205"/>
      <c r="G12" s="368">
        <v>0.59793222286042502</v>
      </c>
      <c r="H12" s="178">
        <v>2</v>
      </c>
      <c r="I12" s="141" t="s">
        <v>11</v>
      </c>
      <c r="J12" s="43" t="s">
        <v>12</v>
      </c>
      <c r="K12" s="397" t="s">
        <v>544</v>
      </c>
      <c r="L12" s="355">
        <v>0.65582225748859357</v>
      </c>
    </row>
    <row r="13" spans="1:12" ht="29.25">
      <c r="A13" s="13"/>
      <c r="B13" s="20"/>
      <c r="C13" s="26">
        <v>3</v>
      </c>
      <c r="D13" s="26" t="s">
        <v>13</v>
      </c>
      <c r="E13" s="27" t="s">
        <v>14</v>
      </c>
      <c r="F13" s="205"/>
      <c r="G13" s="368">
        <v>0.47329121194715679</v>
      </c>
      <c r="H13" s="178"/>
      <c r="I13" s="142"/>
      <c r="J13" s="43"/>
      <c r="K13" s="32"/>
      <c r="L13" s="369"/>
    </row>
    <row r="14" spans="1:12" ht="32.25" customHeight="1">
      <c r="A14" s="13"/>
      <c r="B14" s="20"/>
      <c r="C14" s="26">
        <v>4</v>
      </c>
      <c r="D14" s="26" t="s">
        <v>15</v>
      </c>
      <c r="E14" s="27" t="s">
        <v>16</v>
      </c>
      <c r="F14" s="205"/>
      <c r="G14" s="368">
        <v>0.53072946582423897</v>
      </c>
      <c r="H14" s="178">
        <v>3</v>
      </c>
      <c r="I14" s="141" t="s">
        <v>17</v>
      </c>
      <c r="J14" s="43" t="s">
        <v>18</v>
      </c>
      <c r="K14" s="397" t="s">
        <v>544</v>
      </c>
      <c r="L14" s="355">
        <v>0.85082324935528664</v>
      </c>
    </row>
    <row r="15" spans="1:12" ht="29.25" customHeight="1">
      <c r="A15" s="13"/>
      <c r="B15" s="20"/>
      <c r="C15" s="26"/>
      <c r="D15" s="31"/>
      <c r="E15" s="27"/>
      <c r="F15" s="206"/>
      <c r="G15" s="33"/>
      <c r="H15" s="178">
        <v>4</v>
      </c>
      <c r="I15" s="141" t="s">
        <v>19</v>
      </c>
      <c r="J15" s="43" t="s">
        <v>20</v>
      </c>
      <c r="K15" s="397" t="s">
        <v>544</v>
      </c>
      <c r="L15" s="355">
        <v>0.85260860940289629</v>
      </c>
    </row>
    <row r="16" spans="1:12" ht="30.75" customHeight="1">
      <c r="A16" s="13"/>
      <c r="B16" s="20"/>
      <c r="C16" s="26">
        <v>5</v>
      </c>
      <c r="D16" s="26" t="s">
        <v>21</v>
      </c>
      <c r="E16" s="27" t="s">
        <v>22</v>
      </c>
      <c r="F16" s="205"/>
      <c r="G16" s="368">
        <v>0.45605973578403214</v>
      </c>
      <c r="H16" s="178">
        <v>5</v>
      </c>
      <c r="I16" s="141" t="s">
        <v>23</v>
      </c>
      <c r="J16" s="43" t="s">
        <v>24</v>
      </c>
      <c r="K16" s="397" t="s">
        <v>544</v>
      </c>
      <c r="L16" s="355">
        <v>0.61594921642531242</v>
      </c>
    </row>
    <row r="17" spans="1:12" ht="29.25">
      <c r="A17" s="13"/>
      <c r="B17" s="20"/>
      <c r="C17" s="26">
        <v>6</v>
      </c>
      <c r="D17" s="26" t="s">
        <v>25</v>
      </c>
      <c r="E17" s="27" t="s">
        <v>26</v>
      </c>
      <c r="F17" s="205"/>
      <c r="G17" s="368">
        <v>0.85180930499712804</v>
      </c>
      <c r="H17" s="178">
        <v>6</v>
      </c>
      <c r="I17" s="141" t="s">
        <v>27</v>
      </c>
      <c r="J17" s="43" t="s">
        <v>28</v>
      </c>
      <c r="K17" s="397" t="s">
        <v>544</v>
      </c>
      <c r="L17" s="30">
        <v>0.93136282483634203</v>
      </c>
    </row>
    <row r="18" spans="1:12" ht="29.25">
      <c r="A18" s="132"/>
      <c r="B18" s="133"/>
      <c r="C18" s="134">
        <v>7</v>
      </c>
      <c r="D18" s="135" t="s">
        <v>29</v>
      </c>
      <c r="E18" s="136" t="s">
        <v>327</v>
      </c>
      <c r="F18" s="205"/>
      <c r="G18" s="356">
        <v>0.325674899483056</v>
      </c>
      <c r="H18" s="188">
        <v>7</v>
      </c>
      <c r="I18" s="135" t="s">
        <v>30</v>
      </c>
      <c r="J18" s="136" t="s">
        <v>333</v>
      </c>
      <c r="K18" s="23" t="str">
        <f>IF(K19&gt;2,"○","×")</f>
        <v>×</v>
      </c>
      <c r="L18" s="356">
        <v>0.36738742313033129</v>
      </c>
    </row>
    <row r="19" spans="1:12">
      <c r="A19" s="132"/>
      <c r="B19" s="133"/>
      <c r="C19" s="137"/>
      <c r="D19" s="137"/>
      <c r="E19" s="138" t="s">
        <v>32</v>
      </c>
      <c r="F19" s="385"/>
      <c r="G19" s="36"/>
      <c r="H19" s="189"/>
      <c r="I19" s="137"/>
      <c r="J19" s="138" t="s">
        <v>32</v>
      </c>
      <c r="K19" s="390">
        <f>COUNTIF($K$20:$K$23,"○")</f>
        <v>0</v>
      </c>
      <c r="L19" s="357"/>
    </row>
    <row r="20" spans="1:12">
      <c r="A20" s="132"/>
      <c r="B20" s="133"/>
      <c r="C20" s="137"/>
      <c r="D20" s="137"/>
      <c r="E20" s="386" t="s">
        <v>33</v>
      </c>
      <c r="F20" s="387"/>
      <c r="G20" s="388">
        <v>93.391773432231957</v>
      </c>
      <c r="H20" s="189"/>
      <c r="I20" s="137"/>
      <c r="J20" s="386" t="s">
        <v>34</v>
      </c>
      <c r="K20" s="398" t="s">
        <v>544</v>
      </c>
      <c r="L20" s="358">
        <v>0.95599999999999996</v>
      </c>
    </row>
    <row r="21" spans="1:12" ht="19.5">
      <c r="A21" s="132"/>
      <c r="B21" s="133"/>
      <c r="C21" s="137"/>
      <c r="D21" s="137"/>
      <c r="E21" s="386" t="s">
        <v>35</v>
      </c>
      <c r="F21" s="387"/>
      <c r="G21" s="388">
        <v>67.565745111260952</v>
      </c>
      <c r="H21" s="189"/>
      <c r="I21" s="137"/>
      <c r="J21" s="386" t="s">
        <v>35</v>
      </c>
      <c r="K21" s="398" t="s">
        <v>544</v>
      </c>
      <c r="L21" s="358">
        <v>0.65100000000000002</v>
      </c>
    </row>
    <row r="22" spans="1:12">
      <c r="A22" s="132"/>
      <c r="B22" s="133"/>
      <c r="C22" s="137"/>
      <c r="D22" s="137"/>
      <c r="E22" s="386" t="s">
        <v>36</v>
      </c>
      <c r="F22" s="387"/>
      <c r="G22" s="388">
        <v>50.977747808496289</v>
      </c>
      <c r="H22" s="189"/>
      <c r="I22" s="137"/>
      <c r="J22" s="386" t="s">
        <v>36</v>
      </c>
      <c r="K22" s="398" t="s">
        <v>544</v>
      </c>
      <c r="L22" s="358">
        <v>0.52800000000000002</v>
      </c>
    </row>
    <row r="23" spans="1:12">
      <c r="A23" s="132"/>
      <c r="B23" s="133"/>
      <c r="C23" s="139"/>
      <c r="D23" s="139"/>
      <c r="E23" s="140" t="s">
        <v>37</v>
      </c>
      <c r="F23" s="213"/>
      <c r="G23" s="40">
        <v>11.058664868509778</v>
      </c>
      <c r="H23" s="190"/>
      <c r="I23" s="139"/>
      <c r="J23" s="140" t="s">
        <v>38</v>
      </c>
      <c r="K23" s="399" t="s">
        <v>544</v>
      </c>
      <c r="L23" s="359">
        <v>0.10100000000000001</v>
      </c>
    </row>
    <row r="24" spans="1:12" ht="19.5">
      <c r="A24" s="132"/>
      <c r="B24" s="133"/>
      <c r="C24" s="141"/>
      <c r="D24" s="142"/>
      <c r="E24" s="43"/>
      <c r="F24" s="206"/>
      <c r="G24" s="30"/>
      <c r="H24" s="178">
        <v>8</v>
      </c>
      <c r="I24" s="141" t="s">
        <v>39</v>
      </c>
      <c r="J24" s="43" t="s">
        <v>40</v>
      </c>
      <c r="K24" s="397" t="s">
        <v>544</v>
      </c>
      <c r="L24" s="355">
        <v>0.66800000000000004</v>
      </c>
    </row>
    <row r="25" spans="1:12" ht="39">
      <c r="A25" s="132"/>
      <c r="B25" s="133"/>
      <c r="C25" s="141">
        <v>8</v>
      </c>
      <c r="D25" s="141" t="s">
        <v>41</v>
      </c>
      <c r="E25" s="43" t="s">
        <v>42</v>
      </c>
      <c r="F25" s="205"/>
      <c r="G25" s="368">
        <v>0.87363584147041928</v>
      </c>
      <c r="H25" s="188">
        <v>9</v>
      </c>
      <c r="I25" s="135" t="s">
        <v>43</v>
      </c>
      <c r="J25" s="136" t="s">
        <v>334</v>
      </c>
      <c r="K25" s="23" t="str">
        <f>IF(K26&gt;0,"○","×")</f>
        <v>×</v>
      </c>
      <c r="L25" s="356">
        <v>0.57984526879587384</v>
      </c>
    </row>
    <row r="26" spans="1:12">
      <c r="A26" s="132"/>
      <c r="B26" s="133"/>
      <c r="C26" s="134"/>
      <c r="D26" s="143"/>
      <c r="E26" s="144"/>
      <c r="F26" s="207"/>
      <c r="G26" s="25"/>
      <c r="H26" s="189"/>
      <c r="I26" s="137"/>
      <c r="J26" s="138" t="s">
        <v>32</v>
      </c>
      <c r="K26" s="390">
        <f>COUNTIF($K$27,"○")</f>
        <v>0</v>
      </c>
      <c r="L26" s="357"/>
    </row>
    <row r="27" spans="1:12" ht="19.5">
      <c r="A27" s="132"/>
      <c r="B27" s="133"/>
      <c r="C27" s="137"/>
      <c r="D27" s="145"/>
      <c r="E27" s="138"/>
      <c r="F27" s="56"/>
      <c r="G27" s="38"/>
      <c r="H27" s="189"/>
      <c r="I27" s="137"/>
      <c r="J27" s="386" t="s">
        <v>45</v>
      </c>
      <c r="K27" s="398" t="s">
        <v>544</v>
      </c>
      <c r="L27" s="358">
        <v>0.57999999999999996</v>
      </c>
    </row>
    <row r="28" spans="1:12" ht="19.5">
      <c r="A28" s="132"/>
      <c r="B28" s="133"/>
      <c r="C28" s="137"/>
      <c r="D28" s="145"/>
      <c r="E28" s="138"/>
      <c r="F28" s="56"/>
      <c r="G28" s="38"/>
      <c r="H28" s="189"/>
      <c r="I28" s="137"/>
      <c r="J28" s="386" t="s">
        <v>46</v>
      </c>
      <c r="K28" s="398" t="s">
        <v>544</v>
      </c>
      <c r="L28" s="358">
        <v>0.34200000000000003</v>
      </c>
    </row>
    <row r="29" spans="1:12" ht="19.5">
      <c r="A29" s="132"/>
      <c r="B29" s="133"/>
      <c r="C29" s="137"/>
      <c r="D29" s="145"/>
      <c r="E29" s="138"/>
      <c r="F29" s="56"/>
      <c r="G29" s="38"/>
      <c r="H29" s="189"/>
      <c r="I29" s="137"/>
      <c r="J29" s="386" t="s">
        <v>47</v>
      </c>
      <c r="K29" s="398" t="s">
        <v>544</v>
      </c>
      <c r="L29" s="358">
        <v>1.7999999999999999E-2</v>
      </c>
    </row>
    <row r="30" spans="1:12" ht="19.5">
      <c r="A30" s="132"/>
      <c r="B30" s="133"/>
      <c r="C30" s="137"/>
      <c r="D30" s="145"/>
      <c r="E30" s="138"/>
      <c r="F30" s="56"/>
      <c r="G30" s="38"/>
      <c r="H30" s="189"/>
      <c r="I30" s="137"/>
      <c r="J30" s="386" t="s">
        <v>48</v>
      </c>
      <c r="K30" s="398" t="s">
        <v>544</v>
      </c>
      <c r="L30" s="358">
        <v>3.0000000000000001E-3</v>
      </c>
    </row>
    <row r="31" spans="1:12" ht="19.5">
      <c r="A31" s="132"/>
      <c r="B31" s="133"/>
      <c r="C31" s="139"/>
      <c r="D31" s="146"/>
      <c r="E31" s="140"/>
      <c r="F31" s="208"/>
      <c r="G31" s="42"/>
      <c r="H31" s="190"/>
      <c r="I31" s="139"/>
      <c r="J31" s="140" t="s">
        <v>49</v>
      </c>
      <c r="K31" s="399" t="s">
        <v>544</v>
      </c>
      <c r="L31" s="359">
        <v>5.0999999999999997E-2</v>
      </c>
    </row>
    <row r="32" spans="1:12" ht="147" customHeight="1">
      <c r="A32" s="132"/>
      <c r="B32" s="133"/>
      <c r="C32" s="134">
        <v>9</v>
      </c>
      <c r="D32" s="134" t="s">
        <v>50</v>
      </c>
      <c r="E32" s="144" t="s">
        <v>328</v>
      </c>
      <c r="F32" s="205"/>
      <c r="G32" s="354">
        <v>0.75186674325100522</v>
      </c>
      <c r="H32" s="188"/>
      <c r="I32" s="143"/>
      <c r="J32" s="144"/>
      <c r="K32" s="44"/>
      <c r="L32" s="47"/>
    </row>
    <row r="33" spans="1:15">
      <c r="A33" s="132"/>
      <c r="B33" s="133"/>
      <c r="C33" s="137"/>
      <c r="D33" s="147"/>
      <c r="E33" s="148" t="s">
        <v>32</v>
      </c>
      <c r="F33" s="385"/>
      <c r="G33" s="49"/>
      <c r="H33" s="189"/>
      <c r="I33" s="145"/>
      <c r="J33" s="138"/>
      <c r="K33" s="45"/>
      <c r="L33" s="50"/>
    </row>
    <row r="34" spans="1:15">
      <c r="A34" s="132"/>
      <c r="B34" s="133"/>
      <c r="C34" s="137"/>
      <c r="D34" s="137"/>
      <c r="E34" s="386" t="s">
        <v>51</v>
      </c>
      <c r="F34" s="387"/>
      <c r="G34" s="388">
        <v>75.186674325100512</v>
      </c>
      <c r="H34" s="189"/>
      <c r="I34" s="145"/>
      <c r="J34" s="138"/>
      <c r="K34" s="45"/>
      <c r="L34" s="50"/>
    </row>
    <row r="35" spans="1:15">
      <c r="A35" s="132"/>
      <c r="B35" s="133"/>
      <c r="C35" s="137"/>
      <c r="D35" s="137"/>
      <c r="E35" s="386" t="s">
        <v>52</v>
      </c>
      <c r="F35" s="387"/>
      <c r="G35" s="388">
        <v>18.437679494543367</v>
      </c>
      <c r="H35" s="189"/>
      <c r="I35" s="145"/>
      <c r="J35" s="138"/>
      <c r="K35" s="45"/>
      <c r="L35" s="50"/>
    </row>
    <row r="36" spans="1:15">
      <c r="A36" s="132"/>
      <c r="B36" s="133"/>
      <c r="C36" s="137"/>
      <c r="D36" s="137"/>
      <c r="E36" s="386" t="s">
        <v>53</v>
      </c>
      <c r="F36" s="387"/>
      <c r="G36" s="388">
        <v>4.7673750717978169</v>
      </c>
      <c r="H36" s="189"/>
      <c r="I36" s="145"/>
      <c r="J36" s="138"/>
      <c r="K36" s="45"/>
      <c r="L36" s="50"/>
    </row>
    <row r="37" spans="1:15">
      <c r="A37" s="132"/>
      <c r="B37" s="133"/>
      <c r="C37" s="137"/>
      <c r="D37" s="137"/>
      <c r="E37" s="386" t="s">
        <v>54</v>
      </c>
      <c r="F37" s="387"/>
      <c r="G37" s="388">
        <v>0.3446295232624928</v>
      </c>
      <c r="H37" s="189"/>
      <c r="I37" s="145"/>
      <c r="J37" s="138"/>
      <c r="K37" s="45"/>
      <c r="L37" s="50"/>
    </row>
    <row r="38" spans="1:15">
      <c r="A38" s="132"/>
      <c r="B38" s="133"/>
      <c r="C38" s="139"/>
      <c r="D38" s="139"/>
      <c r="E38" s="140" t="s">
        <v>55</v>
      </c>
      <c r="F38" s="213"/>
      <c r="G38" s="52">
        <v>0.40206777713957498</v>
      </c>
      <c r="H38" s="190"/>
      <c r="I38" s="146"/>
      <c r="J38" s="140"/>
      <c r="K38" s="46"/>
      <c r="L38" s="53"/>
    </row>
    <row r="39" spans="1:15" ht="29.25" customHeight="1">
      <c r="A39" s="132"/>
      <c r="B39" s="133"/>
      <c r="C39" s="141"/>
      <c r="D39" s="142"/>
      <c r="E39" s="43"/>
      <c r="F39" s="206"/>
      <c r="G39" s="30"/>
      <c r="H39" s="178">
        <v>10</v>
      </c>
      <c r="I39" s="141" t="s">
        <v>56</v>
      </c>
      <c r="J39" s="43" t="s">
        <v>57</v>
      </c>
      <c r="K39" s="397" t="s">
        <v>544</v>
      </c>
      <c r="L39" s="355">
        <v>0.37115651656417376</v>
      </c>
    </row>
    <row r="40" spans="1:15" ht="29.25">
      <c r="A40" s="132"/>
      <c r="B40" s="133"/>
      <c r="C40" s="141">
        <v>10</v>
      </c>
      <c r="D40" s="141" t="s">
        <v>58</v>
      </c>
      <c r="E40" s="43" t="s">
        <v>59</v>
      </c>
      <c r="F40" s="205"/>
      <c r="G40" s="368">
        <v>0.16714531878230901</v>
      </c>
      <c r="H40" s="178">
        <v>11</v>
      </c>
      <c r="I40" s="141" t="s">
        <v>60</v>
      </c>
      <c r="J40" s="43" t="s">
        <v>61</v>
      </c>
      <c r="K40" s="397" t="s">
        <v>544</v>
      </c>
      <c r="L40" s="355">
        <v>0.38008331680222179</v>
      </c>
    </row>
    <row r="41" spans="1:15" ht="29.25">
      <c r="A41" s="132"/>
      <c r="B41" s="133"/>
      <c r="C41" s="141"/>
      <c r="D41" s="142"/>
      <c r="E41" s="43"/>
      <c r="F41" s="206"/>
      <c r="G41" s="369"/>
      <c r="H41" s="178">
        <v>12</v>
      </c>
      <c r="I41" s="141" t="s">
        <v>62</v>
      </c>
      <c r="J41" s="43" t="s">
        <v>63</v>
      </c>
      <c r="K41" s="397" t="s">
        <v>544</v>
      </c>
      <c r="L41" s="355">
        <v>0.56139654830390795</v>
      </c>
    </row>
    <row r="42" spans="1:15" ht="30" customHeight="1">
      <c r="A42" s="132"/>
      <c r="B42" s="133"/>
      <c r="C42" s="141">
        <v>11</v>
      </c>
      <c r="D42" s="141" t="s">
        <v>64</v>
      </c>
      <c r="E42" s="43" t="s">
        <v>65</v>
      </c>
      <c r="F42" s="205"/>
      <c r="G42" s="368">
        <v>0.47443997702469842</v>
      </c>
      <c r="H42" s="178">
        <v>13</v>
      </c>
      <c r="I42" s="141" t="s">
        <v>66</v>
      </c>
      <c r="J42" s="43" t="s">
        <v>67</v>
      </c>
      <c r="K42" s="397" t="s">
        <v>544</v>
      </c>
      <c r="L42" s="355">
        <v>0.58678833564768895</v>
      </c>
    </row>
    <row r="43" spans="1:15" ht="29.25">
      <c r="A43" s="132"/>
      <c r="B43" s="133"/>
      <c r="C43" s="141">
        <v>12</v>
      </c>
      <c r="D43" s="141" t="s">
        <v>68</v>
      </c>
      <c r="E43" s="43" t="s">
        <v>69</v>
      </c>
      <c r="F43" s="205"/>
      <c r="G43" s="368">
        <v>0.47329121194715679</v>
      </c>
      <c r="H43" s="188">
        <v>14</v>
      </c>
      <c r="I43" s="134" t="s">
        <v>70</v>
      </c>
      <c r="J43" s="144" t="s">
        <v>335</v>
      </c>
      <c r="K43" s="23" t="str">
        <f>IF(K44&gt;0,"○","×")</f>
        <v>×</v>
      </c>
      <c r="L43" s="354">
        <v>0.64153937710771669</v>
      </c>
    </row>
    <row r="44" spans="1:15">
      <c r="A44" s="132"/>
      <c r="B44" s="133"/>
      <c r="C44" s="134"/>
      <c r="D44" s="143"/>
      <c r="E44" s="144"/>
      <c r="F44" s="207"/>
      <c r="G44" s="354"/>
      <c r="H44" s="191"/>
      <c r="I44" s="147"/>
      <c r="J44" s="148" t="s">
        <v>32</v>
      </c>
      <c r="K44" s="120">
        <f>COUNTIF($K$45,"○")</f>
        <v>0</v>
      </c>
      <c r="L44" s="360"/>
    </row>
    <row r="45" spans="1:15" ht="19.5">
      <c r="A45" s="132"/>
      <c r="B45" s="133"/>
      <c r="C45" s="137"/>
      <c r="D45" s="145"/>
      <c r="E45" s="138"/>
      <c r="F45" s="56"/>
      <c r="G45" s="357"/>
      <c r="H45" s="189"/>
      <c r="I45" s="137"/>
      <c r="J45" s="138" t="s">
        <v>72</v>
      </c>
      <c r="K45" s="397" t="s">
        <v>544</v>
      </c>
      <c r="L45" s="357">
        <v>0.64200000000000002</v>
      </c>
    </row>
    <row r="46" spans="1:15" ht="32.25" customHeight="1">
      <c r="A46" s="132"/>
      <c r="B46" s="133"/>
      <c r="C46" s="137"/>
      <c r="D46" s="145"/>
      <c r="E46" s="138"/>
      <c r="F46" s="56"/>
      <c r="G46" s="357"/>
      <c r="H46" s="189"/>
      <c r="I46" s="137"/>
      <c r="J46" s="138" t="s">
        <v>73</v>
      </c>
      <c r="K46" s="397" t="s">
        <v>544</v>
      </c>
      <c r="L46" s="357">
        <v>0.16700000000000001</v>
      </c>
    </row>
    <row r="47" spans="1:15" ht="19.5">
      <c r="A47" s="132"/>
      <c r="B47" s="133"/>
      <c r="C47" s="139"/>
      <c r="D47" s="146"/>
      <c r="E47" s="140"/>
      <c r="F47" s="208"/>
      <c r="G47" s="359"/>
      <c r="H47" s="190"/>
      <c r="I47" s="139"/>
      <c r="J47" s="140" t="s">
        <v>74</v>
      </c>
      <c r="K47" s="397" t="s">
        <v>544</v>
      </c>
      <c r="L47" s="359">
        <v>0.185</v>
      </c>
    </row>
    <row r="48" spans="1:15" ht="29.25">
      <c r="A48" s="132"/>
      <c r="B48" s="133"/>
      <c r="C48" s="141">
        <v>13</v>
      </c>
      <c r="D48" s="141" t="s">
        <v>75</v>
      </c>
      <c r="E48" s="43" t="s">
        <v>76</v>
      </c>
      <c r="F48" s="205"/>
      <c r="G48" s="368">
        <v>0.89948305571510623</v>
      </c>
      <c r="H48" s="178">
        <v>15</v>
      </c>
      <c r="I48" s="141" t="s">
        <v>77</v>
      </c>
      <c r="J48" s="43" t="s">
        <v>78</v>
      </c>
      <c r="K48" s="397" t="s">
        <v>544</v>
      </c>
      <c r="L48" s="355">
        <v>0.87938901011704029</v>
      </c>
      <c r="O48" s="55"/>
    </row>
    <row r="49" spans="1:15" ht="39">
      <c r="A49" s="132"/>
      <c r="B49" s="133"/>
      <c r="C49" s="134">
        <v>14</v>
      </c>
      <c r="D49" s="134" t="s">
        <v>79</v>
      </c>
      <c r="E49" s="144" t="s">
        <v>574</v>
      </c>
      <c r="F49" s="205"/>
      <c r="G49" s="354">
        <v>0.34290637564618037</v>
      </c>
      <c r="H49" s="188"/>
      <c r="I49" s="143"/>
      <c r="J49" s="144"/>
      <c r="K49" s="44"/>
      <c r="L49" s="47"/>
      <c r="N49" s="303"/>
      <c r="O49" s="55"/>
    </row>
    <row r="50" spans="1:15">
      <c r="A50" s="132"/>
      <c r="B50" s="133"/>
      <c r="C50" s="147"/>
      <c r="D50" s="147"/>
      <c r="E50" s="148" t="s">
        <v>32</v>
      </c>
      <c r="F50" s="385"/>
      <c r="G50" s="49"/>
      <c r="H50" s="189"/>
      <c r="I50" s="145"/>
      <c r="J50" s="138"/>
      <c r="K50" s="45"/>
      <c r="L50" s="50"/>
      <c r="N50" s="56"/>
      <c r="O50" s="55"/>
    </row>
    <row r="51" spans="1:15">
      <c r="A51" s="132"/>
      <c r="B51" s="133"/>
      <c r="C51" s="137"/>
      <c r="D51" s="137"/>
      <c r="E51" s="386" t="s">
        <v>80</v>
      </c>
      <c r="F51" s="387"/>
      <c r="G51" s="388">
        <v>69.604086845466156</v>
      </c>
      <c r="H51" s="189"/>
      <c r="I51" s="145"/>
      <c r="J51" s="138"/>
      <c r="K51" s="45"/>
      <c r="L51" s="50"/>
      <c r="N51" s="56"/>
      <c r="O51" s="55"/>
    </row>
    <row r="52" spans="1:15">
      <c r="A52" s="132"/>
      <c r="B52" s="133"/>
      <c r="C52" s="137"/>
      <c r="D52" s="137"/>
      <c r="E52" s="386" t="s">
        <v>81</v>
      </c>
      <c r="F52" s="387"/>
      <c r="G52" s="388">
        <v>72.349936143039585</v>
      </c>
      <c r="H52" s="189"/>
      <c r="I52" s="145"/>
      <c r="J52" s="138"/>
      <c r="K52" s="45"/>
      <c r="L52" s="50"/>
      <c r="N52" s="56"/>
      <c r="O52" s="55"/>
    </row>
    <row r="53" spans="1:15">
      <c r="A53" s="132"/>
      <c r="B53" s="133"/>
      <c r="C53" s="137"/>
      <c r="D53" s="137"/>
      <c r="E53" s="386" t="s">
        <v>82</v>
      </c>
      <c r="F53" s="387"/>
      <c r="G53" s="388">
        <v>70.561941251596423</v>
      </c>
      <c r="H53" s="189"/>
      <c r="I53" s="145"/>
      <c r="J53" s="138"/>
      <c r="K53" s="45"/>
      <c r="L53" s="50"/>
      <c r="N53" s="56"/>
      <c r="O53" s="55"/>
    </row>
    <row r="54" spans="1:15">
      <c r="A54" s="132"/>
      <c r="B54" s="133"/>
      <c r="C54" s="137"/>
      <c r="D54" s="137"/>
      <c r="E54" s="386" t="s">
        <v>83</v>
      </c>
      <c r="F54" s="387"/>
      <c r="G54" s="388">
        <v>66.794380587484042</v>
      </c>
      <c r="H54" s="189"/>
      <c r="I54" s="145"/>
      <c r="J54" s="138"/>
      <c r="K54" s="45"/>
      <c r="L54" s="50"/>
      <c r="N54" s="56"/>
      <c r="O54" s="55"/>
    </row>
    <row r="55" spans="1:15">
      <c r="A55" s="132"/>
      <c r="B55" s="133"/>
      <c r="C55" s="139"/>
      <c r="D55" s="139"/>
      <c r="E55" s="140" t="s">
        <v>84</v>
      </c>
      <c r="F55" s="213"/>
      <c r="G55" s="52">
        <v>11.558109833971903</v>
      </c>
      <c r="H55" s="189"/>
      <c r="I55" s="145"/>
      <c r="J55" s="138"/>
      <c r="K55" s="45"/>
      <c r="L55" s="50"/>
      <c r="N55" s="56"/>
      <c r="O55" s="55"/>
    </row>
    <row r="56" spans="1:15" ht="58.5">
      <c r="A56" s="132"/>
      <c r="B56" s="133"/>
      <c r="C56" s="134">
        <v>15</v>
      </c>
      <c r="D56" s="134" t="s">
        <v>85</v>
      </c>
      <c r="E56" s="144" t="s">
        <v>329</v>
      </c>
      <c r="F56" s="205"/>
      <c r="G56" s="354">
        <v>0.26191843767949452</v>
      </c>
      <c r="H56" s="189"/>
      <c r="I56" s="145"/>
      <c r="J56" s="138"/>
      <c r="K56" s="45"/>
      <c r="L56" s="50"/>
      <c r="O56" s="55"/>
    </row>
    <row r="57" spans="1:15">
      <c r="A57" s="132"/>
      <c r="B57" s="133"/>
      <c r="C57" s="147"/>
      <c r="D57" s="147"/>
      <c r="E57" s="148" t="s">
        <v>32</v>
      </c>
      <c r="F57" s="385"/>
      <c r="G57" s="49"/>
      <c r="H57" s="189"/>
      <c r="I57" s="145"/>
      <c r="J57" s="138"/>
      <c r="K57" s="45"/>
      <c r="L57" s="50"/>
      <c r="O57" s="55"/>
    </row>
    <row r="58" spans="1:15" ht="19.5">
      <c r="A58" s="132"/>
      <c r="B58" s="133"/>
      <c r="C58" s="137"/>
      <c r="D58" s="137"/>
      <c r="E58" s="389" t="s">
        <v>86</v>
      </c>
      <c r="F58" s="387"/>
      <c r="G58" s="388">
        <v>26.191843767949454</v>
      </c>
      <c r="H58" s="189"/>
      <c r="I58" s="145"/>
      <c r="J58" s="138"/>
      <c r="K58" s="45"/>
      <c r="L58" s="50"/>
      <c r="O58" s="55"/>
    </row>
    <row r="59" spans="1:15" ht="21.75" customHeight="1">
      <c r="A59" s="132"/>
      <c r="B59" s="133"/>
      <c r="C59" s="137"/>
      <c r="D59" s="137"/>
      <c r="E59" s="389" t="s">
        <v>87</v>
      </c>
      <c r="F59" s="387"/>
      <c r="G59" s="388">
        <v>17.288914417001724</v>
      </c>
      <c r="H59" s="189"/>
      <c r="I59" s="145"/>
      <c r="J59" s="138"/>
      <c r="K59" s="45"/>
      <c r="L59" s="50"/>
      <c r="O59" s="55"/>
    </row>
    <row r="60" spans="1:15">
      <c r="A60" s="132"/>
      <c r="B60" s="133"/>
      <c r="C60" s="137"/>
      <c r="D60" s="137"/>
      <c r="E60" s="389" t="s">
        <v>88</v>
      </c>
      <c r="F60" s="387"/>
      <c r="G60" s="388">
        <v>21.424468696151639</v>
      </c>
      <c r="H60" s="189"/>
      <c r="I60" s="145"/>
      <c r="J60" s="138"/>
      <c r="K60" s="45"/>
      <c r="L60" s="50"/>
      <c r="O60" s="55"/>
    </row>
    <row r="61" spans="1:15" ht="10.5" thickBot="1">
      <c r="A61" s="132"/>
      <c r="B61" s="133"/>
      <c r="C61" s="149"/>
      <c r="D61" s="149"/>
      <c r="E61" s="150" t="s">
        <v>89</v>
      </c>
      <c r="F61" s="213"/>
      <c r="G61" s="58">
        <v>31.935669155657667</v>
      </c>
      <c r="H61" s="192"/>
      <c r="I61" s="157"/>
      <c r="J61" s="158"/>
      <c r="K61" s="60"/>
      <c r="L61" s="61"/>
      <c r="O61" s="55"/>
    </row>
    <row r="62" spans="1:15" ht="10.5" thickTop="1">
      <c r="A62" s="151"/>
      <c r="B62" s="473" t="s">
        <v>575</v>
      </c>
      <c r="C62" s="474"/>
      <c r="D62" s="474"/>
      <c r="E62" s="475"/>
      <c r="F62" s="63"/>
      <c r="G62" s="64">
        <v>8.1999999999999993</v>
      </c>
      <c r="H62" s="473" t="s">
        <v>575</v>
      </c>
      <c r="I62" s="474"/>
      <c r="J62" s="475"/>
      <c r="K62" s="63">
        <f>COUNTIF($K$11:$K$18,"○")+COUNTIF($K$24:$K$25,"○")+COUNTIF($K$39:$K$43,"○")+COUNTIF($K$48,"○")</f>
        <v>0</v>
      </c>
      <c r="L62" s="65">
        <v>9.8000000000000007</v>
      </c>
    </row>
    <row r="63" spans="1:15" ht="10.5" thickBot="1">
      <c r="A63" s="151"/>
      <c r="B63" s="476" t="s">
        <v>576</v>
      </c>
      <c r="C63" s="477"/>
      <c r="D63" s="477"/>
      <c r="E63" s="478"/>
      <c r="F63" s="380"/>
      <c r="G63" s="392">
        <v>0.54400000000000004</v>
      </c>
      <c r="H63" s="476" t="s">
        <v>576</v>
      </c>
      <c r="I63" s="477"/>
      <c r="J63" s="478"/>
      <c r="K63" s="380">
        <f>K62/15</f>
        <v>0</v>
      </c>
      <c r="L63" s="348">
        <v>0.65600000000000003</v>
      </c>
    </row>
    <row r="64" spans="1:15">
      <c r="A64" s="132"/>
      <c r="B64" s="152" t="s">
        <v>90</v>
      </c>
      <c r="C64" s="153"/>
      <c r="D64" s="153"/>
      <c r="E64" s="154"/>
      <c r="F64" s="17"/>
      <c r="G64" s="17"/>
      <c r="H64" s="193"/>
      <c r="I64" s="153"/>
      <c r="J64" s="154"/>
      <c r="K64" s="17"/>
      <c r="L64" s="19"/>
    </row>
    <row r="65" spans="1:15" ht="39">
      <c r="A65" s="132"/>
      <c r="B65" s="133"/>
      <c r="C65" s="134">
        <v>1</v>
      </c>
      <c r="D65" s="134" t="s">
        <v>91</v>
      </c>
      <c r="E65" s="144" t="s">
        <v>92</v>
      </c>
      <c r="F65" s="205"/>
      <c r="G65" s="367">
        <v>0.86042504307869039</v>
      </c>
      <c r="H65" s="188">
        <v>1</v>
      </c>
      <c r="I65" s="134" t="s">
        <v>93</v>
      </c>
      <c r="J65" s="144" t="s">
        <v>94</v>
      </c>
      <c r="K65" s="397" t="s">
        <v>544</v>
      </c>
      <c r="L65" s="354">
        <v>0.73021225947232693</v>
      </c>
    </row>
    <row r="66" spans="1:15" ht="29.25">
      <c r="A66" s="132"/>
      <c r="B66" s="133"/>
      <c r="C66" s="141">
        <v>2</v>
      </c>
      <c r="D66" s="141" t="s">
        <v>95</v>
      </c>
      <c r="E66" s="43" t="s">
        <v>96</v>
      </c>
      <c r="F66" s="205"/>
      <c r="G66" s="368">
        <v>0.75818495117748419</v>
      </c>
      <c r="H66" s="178">
        <v>2</v>
      </c>
      <c r="I66" s="141" t="s">
        <v>97</v>
      </c>
      <c r="J66" s="43" t="s">
        <v>98</v>
      </c>
      <c r="K66" s="397" t="s">
        <v>544</v>
      </c>
      <c r="L66" s="355">
        <v>0.73993255306486805</v>
      </c>
    </row>
    <row r="67" spans="1:15" ht="19.5">
      <c r="A67" s="132"/>
      <c r="B67" s="133"/>
      <c r="C67" s="134"/>
      <c r="D67" s="143"/>
      <c r="E67" s="144"/>
      <c r="F67" s="207"/>
      <c r="G67" s="354"/>
      <c r="H67" s="188">
        <v>3</v>
      </c>
      <c r="I67" s="141" t="s">
        <v>99</v>
      </c>
      <c r="J67" s="43" t="s">
        <v>100</v>
      </c>
      <c r="K67" s="397" t="s">
        <v>544</v>
      </c>
      <c r="L67" s="355">
        <v>0.61237849633009322</v>
      </c>
    </row>
    <row r="68" spans="1:15" ht="19.5">
      <c r="A68" s="132"/>
      <c r="B68" s="133"/>
      <c r="C68" s="139"/>
      <c r="D68" s="146"/>
      <c r="E68" s="140"/>
      <c r="F68" s="208"/>
      <c r="G68" s="370"/>
      <c r="H68" s="188">
        <v>4</v>
      </c>
      <c r="I68" s="134" t="s">
        <v>101</v>
      </c>
      <c r="J68" s="144" t="s">
        <v>102</v>
      </c>
      <c r="K68" s="397" t="s">
        <v>544</v>
      </c>
      <c r="L68" s="354">
        <v>0.41261654433644118</v>
      </c>
    </row>
    <row r="69" spans="1:15" ht="36" customHeight="1" thickBot="1">
      <c r="A69" s="132"/>
      <c r="B69" s="133"/>
      <c r="C69" s="137">
        <v>3</v>
      </c>
      <c r="D69" s="137" t="s">
        <v>103</v>
      </c>
      <c r="E69" s="138" t="s">
        <v>104</v>
      </c>
      <c r="F69" s="205"/>
      <c r="G69" s="371">
        <v>0.80758184951177481</v>
      </c>
      <c r="H69" s="194"/>
      <c r="I69" s="195"/>
      <c r="J69" s="196"/>
      <c r="K69" s="68"/>
      <c r="L69" s="69"/>
    </row>
    <row r="70" spans="1:15" ht="10.5" thickTop="1">
      <c r="A70" s="151"/>
      <c r="B70" s="473" t="s">
        <v>575</v>
      </c>
      <c r="C70" s="474"/>
      <c r="D70" s="474"/>
      <c r="E70" s="475"/>
      <c r="F70" s="209"/>
      <c r="G70" s="64">
        <v>2.4</v>
      </c>
      <c r="H70" s="473" t="s">
        <v>575</v>
      </c>
      <c r="I70" s="474"/>
      <c r="J70" s="475"/>
      <c r="K70" s="63">
        <f>COUNTIF($K$65:$K$69,"○")</f>
        <v>0</v>
      </c>
      <c r="L70" s="65">
        <v>2.5</v>
      </c>
    </row>
    <row r="71" spans="1:15" ht="10.5" thickBot="1">
      <c r="A71" s="151"/>
      <c r="B71" s="476" t="s">
        <v>576</v>
      </c>
      <c r="C71" s="477"/>
      <c r="D71" s="477"/>
      <c r="E71" s="478"/>
      <c r="F71" s="382"/>
      <c r="G71" s="373">
        <v>0.80900000000000005</v>
      </c>
      <c r="H71" s="476" t="s">
        <v>576</v>
      </c>
      <c r="I71" s="477"/>
      <c r="J71" s="478"/>
      <c r="K71" s="378">
        <f>K70/4</f>
        <v>0</v>
      </c>
      <c r="L71" s="342">
        <v>0.624</v>
      </c>
    </row>
    <row r="72" spans="1:15">
      <c r="A72" s="132"/>
      <c r="B72" s="152" t="s">
        <v>105</v>
      </c>
      <c r="C72" s="153"/>
      <c r="D72" s="153"/>
      <c r="E72" s="154"/>
      <c r="F72" s="17"/>
      <c r="G72" s="17"/>
      <c r="H72" s="193"/>
      <c r="I72" s="153"/>
      <c r="J72" s="154"/>
      <c r="K72" s="17"/>
      <c r="L72" s="19"/>
      <c r="O72" s="55"/>
    </row>
    <row r="73" spans="1:15" ht="39">
      <c r="A73" s="132"/>
      <c r="B73" s="133"/>
      <c r="C73" s="134">
        <v>1</v>
      </c>
      <c r="D73" s="134" t="s">
        <v>106</v>
      </c>
      <c r="E73" s="144" t="s">
        <v>107</v>
      </c>
      <c r="F73" s="205"/>
      <c r="G73" s="367">
        <v>0.68811028144744402</v>
      </c>
      <c r="H73" s="188">
        <v>1</v>
      </c>
      <c r="I73" s="134" t="s">
        <v>75</v>
      </c>
      <c r="J73" s="144" t="s">
        <v>336</v>
      </c>
      <c r="K73" s="23" t="str">
        <f>IF(K74&gt;0,"○","×")</f>
        <v>×</v>
      </c>
      <c r="L73" s="354">
        <v>0.86748660979964298</v>
      </c>
    </row>
    <row r="74" spans="1:15">
      <c r="A74" s="132"/>
      <c r="B74" s="133"/>
      <c r="C74" s="134"/>
      <c r="D74" s="143"/>
      <c r="E74" s="144"/>
      <c r="F74" s="207"/>
      <c r="G74" s="354"/>
      <c r="H74" s="191"/>
      <c r="I74" s="147"/>
      <c r="J74" s="148" t="s">
        <v>32</v>
      </c>
      <c r="K74" s="390">
        <f>COUNTIF($K$75,"○")</f>
        <v>0</v>
      </c>
      <c r="L74" s="360"/>
    </row>
    <row r="75" spans="1:15">
      <c r="A75" s="132"/>
      <c r="B75" s="133"/>
      <c r="C75" s="137"/>
      <c r="D75" s="145"/>
      <c r="E75" s="138"/>
      <c r="F75" s="56"/>
      <c r="G75" s="357"/>
      <c r="H75" s="189"/>
      <c r="I75" s="137"/>
      <c r="J75" s="386" t="s">
        <v>109</v>
      </c>
      <c r="K75" s="398" t="s">
        <v>544</v>
      </c>
      <c r="L75" s="358">
        <v>0.86699999999999999</v>
      </c>
    </row>
    <row r="76" spans="1:15" ht="19.5">
      <c r="A76" s="132"/>
      <c r="B76" s="133"/>
      <c r="C76" s="137"/>
      <c r="D76" s="145"/>
      <c r="E76" s="138"/>
      <c r="F76" s="56"/>
      <c r="G76" s="357"/>
      <c r="H76" s="189"/>
      <c r="I76" s="137"/>
      <c r="J76" s="386" t="s">
        <v>110</v>
      </c>
      <c r="K76" s="398" t="s">
        <v>544</v>
      </c>
      <c r="L76" s="358">
        <v>1.4999999999999999E-2</v>
      </c>
    </row>
    <row r="77" spans="1:15">
      <c r="A77" s="132"/>
      <c r="B77" s="133"/>
      <c r="C77" s="137"/>
      <c r="D77" s="145"/>
      <c r="E77" s="138"/>
      <c r="F77" s="56"/>
      <c r="G77" s="357"/>
      <c r="H77" s="190"/>
      <c r="I77" s="139"/>
      <c r="J77" s="140" t="s">
        <v>111</v>
      </c>
      <c r="K77" s="399" t="s">
        <v>544</v>
      </c>
      <c r="L77" s="359">
        <v>0.11</v>
      </c>
    </row>
    <row r="78" spans="1:15" ht="39">
      <c r="A78" s="132"/>
      <c r="B78" s="133"/>
      <c r="C78" s="137"/>
      <c r="D78" s="145"/>
      <c r="E78" s="138"/>
      <c r="F78" s="56"/>
      <c r="G78" s="372"/>
      <c r="H78" s="188">
        <v>2</v>
      </c>
      <c r="I78" s="134" t="s">
        <v>79</v>
      </c>
      <c r="J78" s="144" t="s">
        <v>337</v>
      </c>
      <c r="K78" s="23" t="str">
        <f>IF(K79&gt;1,"○","×")</f>
        <v>×</v>
      </c>
      <c r="L78" s="354">
        <v>0.67109700456258681</v>
      </c>
    </row>
    <row r="79" spans="1:15">
      <c r="A79" s="132"/>
      <c r="B79" s="133"/>
      <c r="C79" s="137"/>
      <c r="D79" s="145"/>
      <c r="E79" s="138"/>
      <c r="F79" s="56"/>
      <c r="G79" s="372"/>
      <c r="H79" s="191"/>
      <c r="I79" s="147"/>
      <c r="J79" s="148" t="s">
        <v>32</v>
      </c>
      <c r="K79" s="119">
        <f>COUNTIF($K$80:$K$82,"○")</f>
        <v>0</v>
      </c>
      <c r="L79" s="360"/>
    </row>
    <row r="80" spans="1:15" ht="19.5">
      <c r="A80" s="132"/>
      <c r="B80" s="133"/>
      <c r="C80" s="137"/>
      <c r="D80" s="145"/>
      <c r="E80" s="138"/>
      <c r="F80" s="56"/>
      <c r="G80" s="372"/>
      <c r="H80" s="189"/>
      <c r="I80" s="137"/>
      <c r="J80" s="386" t="s">
        <v>113</v>
      </c>
      <c r="K80" s="398" t="s">
        <v>544</v>
      </c>
      <c r="L80" s="358">
        <v>0.89600000000000002</v>
      </c>
    </row>
    <row r="81" spans="1:12" ht="19.5">
      <c r="A81" s="132"/>
      <c r="B81" s="133"/>
      <c r="C81" s="137"/>
      <c r="D81" s="145"/>
      <c r="E81" s="138"/>
      <c r="F81" s="56"/>
      <c r="G81" s="372"/>
      <c r="H81" s="189"/>
      <c r="I81" s="137"/>
      <c r="J81" s="386" t="s">
        <v>114</v>
      </c>
      <c r="K81" s="398" t="s">
        <v>544</v>
      </c>
      <c r="L81" s="358">
        <v>0.86399999999999999</v>
      </c>
    </row>
    <row r="82" spans="1:12">
      <c r="A82" s="132"/>
      <c r="B82" s="133"/>
      <c r="C82" s="139"/>
      <c r="D82" s="146"/>
      <c r="E82" s="140"/>
      <c r="F82" s="208"/>
      <c r="G82" s="370"/>
      <c r="H82" s="190"/>
      <c r="I82" s="139"/>
      <c r="J82" s="140" t="s">
        <v>115</v>
      </c>
      <c r="K82" s="399" t="s">
        <v>544</v>
      </c>
      <c r="L82" s="359">
        <v>4.7E-2</v>
      </c>
    </row>
    <row r="83" spans="1:12" ht="29.25">
      <c r="A83" s="132"/>
      <c r="B83" s="133"/>
      <c r="C83" s="141">
        <v>2</v>
      </c>
      <c r="D83" s="141" t="s">
        <v>116</v>
      </c>
      <c r="E83" s="43" t="s">
        <v>117</v>
      </c>
      <c r="F83" s="205"/>
      <c r="G83" s="368">
        <v>0.46639862148190697</v>
      </c>
      <c r="H83" s="178">
        <v>3</v>
      </c>
      <c r="I83" s="141" t="s">
        <v>85</v>
      </c>
      <c r="J83" s="43" t="s">
        <v>118</v>
      </c>
      <c r="K83" s="397" t="s">
        <v>544</v>
      </c>
      <c r="L83" s="355">
        <v>0.27911128744296765</v>
      </c>
    </row>
    <row r="84" spans="1:12" ht="39">
      <c r="A84" s="132"/>
      <c r="B84" s="133"/>
      <c r="C84" s="141">
        <v>3</v>
      </c>
      <c r="D84" s="141" t="s">
        <v>119</v>
      </c>
      <c r="E84" s="43" t="s">
        <v>120</v>
      </c>
      <c r="F84" s="205"/>
      <c r="G84" s="368">
        <v>0.65766800689259042</v>
      </c>
      <c r="H84" s="197">
        <v>4</v>
      </c>
      <c r="I84" s="135" t="s">
        <v>91</v>
      </c>
      <c r="J84" s="136" t="s">
        <v>338</v>
      </c>
      <c r="K84" s="23" t="str">
        <f>IF(K85&gt;0,"○","×")</f>
        <v>×</v>
      </c>
      <c r="L84" s="356">
        <v>0.86887522317000598</v>
      </c>
    </row>
    <row r="85" spans="1:12">
      <c r="A85" s="132"/>
      <c r="B85" s="133"/>
      <c r="C85" s="134"/>
      <c r="D85" s="143"/>
      <c r="E85" s="144"/>
      <c r="F85" s="207"/>
      <c r="G85" s="25"/>
      <c r="H85" s="189"/>
      <c r="I85" s="137"/>
      <c r="J85" s="148" t="s">
        <v>32</v>
      </c>
      <c r="K85" s="390">
        <f>COUNTIF($K$86,"○")</f>
        <v>0</v>
      </c>
      <c r="L85" s="357"/>
    </row>
    <row r="86" spans="1:12">
      <c r="A86" s="132"/>
      <c r="B86" s="155"/>
      <c r="C86" s="137"/>
      <c r="D86" s="145"/>
      <c r="E86" s="138"/>
      <c r="F86" s="56"/>
      <c r="G86" s="38"/>
      <c r="H86" s="189"/>
      <c r="I86" s="137"/>
      <c r="J86" s="386" t="s">
        <v>122</v>
      </c>
      <c r="K86" s="398" t="s">
        <v>544</v>
      </c>
      <c r="L86" s="358">
        <v>0.86899999999999999</v>
      </c>
    </row>
    <row r="87" spans="1:12" ht="19.5">
      <c r="A87" s="132"/>
      <c r="B87" s="155"/>
      <c r="C87" s="137"/>
      <c r="D87" s="145"/>
      <c r="E87" s="138"/>
      <c r="F87" s="56"/>
      <c r="G87" s="38"/>
      <c r="H87" s="189"/>
      <c r="I87" s="137"/>
      <c r="J87" s="386" t="s">
        <v>123</v>
      </c>
      <c r="K87" s="398" t="s">
        <v>544</v>
      </c>
      <c r="L87" s="358">
        <v>1.2999999999999999E-2</v>
      </c>
    </row>
    <row r="88" spans="1:12">
      <c r="A88" s="132"/>
      <c r="B88" s="155"/>
      <c r="C88" s="137"/>
      <c r="D88" s="145"/>
      <c r="E88" s="138"/>
      <c r="F88" s="56"/>
      <c r="G88" s="38"/>
      <c r="H88" s="190"/>
      <c r="I88" s="139"/>
      <c r="J88" s="140" t="s">
        <v>124</v>
      </c>
      <c r="K88" s="399" t="s">
        <v>544</v>
      </c>
      <c r="L88" s="359">
        <v>0.111</v>
      </c>
    </row>
    <row r="89" spans="1:12" ht="39">
      <c r="A89" s="132"/>
      <c r="B89" s="155"/>
      <c r="C89" s="137"/>
      <c r="D89" s="145"/>
      <c r="E89" s="138"/>
      <c r="F89" s="56"/>
      <c r="G89" s="50"/>
      <c r="H89" s="188">
        <v>5</v>
      </c>
      <c r="I89" s="134" t="s">
        <v>125</v>
      </c>
      <c r="J89" s="144" t="s">
        <v>339</v>
      </c>
      <c r="K89" s="23" t="str">
        <f>IF(K90&gt;0,"○","×")</f>
        <v>×</v>
      </c>
      <c r="L89" s="354">
        <v>0.69569529855187462</v>
      </c>
    </row>
    <row r="90" spans="1:12">
      <c r="A90" s="132"/>
      <c r="B90" s="155"/>
      <c r="C90" s="137"/>
      <c r="D90" s="145"/>
      <c r="E90" s="138"/>
      <c r="F90" s="56"/>
      <c r="G90" s="50"/>
      <c r="H90" s="191"/>
      <c r="I90" s="147"/>
      <c r="J90" s="148" t="s">
        <v>32</v>
      </c>
      <c r="K90" s="390">
        <f>COUNTIF($K$91,"○")</f>
        <v>0</v>
      </c>
      <c r="L90" s="360"/>
    </row>
    <row r="91" spans="1:12" ht="29.25">
      <c r="A91" s="132"/>
      <c r="B91" s="155"/>
      <c r="C91" s="137"/>
      <c r="D91" s="145"/>
      <c r="E91" s="138"/>
      <c r="F91" s="56"/>
      <c r="G91" s="50"/>
      <c r="H91" s="189"/>
      <c r="I91" s="137"/>
      <c r="J91" s="386" t="s">
        <v>127</v>
      </c>
      <c r="K91" s="398" t="s">
        <v>544</v>
      </c>
      <c r="L91" s="358">
        <v>0.80100000000000005</v>
      </c>
    </row>
    <row r="92" spans="1:12" ht="30.75" customHeight="1">
      <c r="A92" s="132"/>
      <c r="B92" s="155"/>
      <c r="C92" s="137"/>
      <c r="D92" s="145"/>
      <c r="E92" s="138"/>
      <c r="F92" s="56"/>
      <c r="G92" s="50"/>
      <c r="H92" s="189"/>
      <c r="I92" s="137"/>
      <c r="J92" s="386" t="s">
        <v>128</v>
      </c>
      <c r="K92" s="398" t="s">
        <v>544</v>
      </c>
      <c r="L92" s="358">
        <v>0.73199999999999998</v>
      </c>
    </row>
    <row r="93" spans="1:12" ht="10.5" thickBot="1">
      <c r="A93" s="132"/>
      <c r="B93" s="156"/>
      <c r="C93" s="149"/>
      <c r="D93" s="157"/>
      <c r="E93" s="158"/>
      <c r="F93" s="210"/>
      <c r="G93" s="61"/>
      <c r="H93" s="192"/>
      <c r="I93" s="149"/>
      <c r="J93" s="158" t="s">
        <v>115</v>
      </c>
      <c r="K93" s="399" t="s">
        <v>544</v>
      </c>
      <c r="L93" s="361">
        <v>3.5000000000000003E-2</v>
      </c>
    </row>
    <row r="94" spans="1:12" ht="10.5" thickTop="1">
      <c r="A94" s="151"/>
      <c r="B94" s="473" t="s">
        <v>575</v>
      </c>
      <c r="C94" s="474"/>
      <c r="D94" s="474"/>
      <c r="E94" s="475"/>
      <c r="F94" s="209"/>
      <c r="G94" s="64">
        <v>1.8</v>
      </c>
      <c r="H94" s="473" t="s">
        <v>575</v>
      </c>
      <c r="I94" s="474"/>
      <c r="J94" s="475"/>
      <c r="K94" s="63">
        <f>COUNTIF($K$73,"○")+COUNTIF($K$78,"○")+COUNTIF($K$83:$K$84,"○")+COUNTIF($K$89,"○")</f>
        <v>0</v>
      </c>
      <c r="L94" s="73">
        <v>3.4</v>
      </c>
    </row>
    <row r="95" spans="1:12" ht="10.5" thickBot="1">
      <c r="A95" s="151"/>
      <c r="B95" s="479" t="s">
        <v>576</v>
      </c>
      <c r="C95" s="480"/>
      <c r="D95" s="480"/>
      <c r="E95" s="481"/>
      <c r="F95" s="382"/>
      <c r="G95" s="373">
        <v>0.60399999999999998</v>
      </c>
      <c r="H95" s="479" t="s">
        <v>576</v>
      </c>
      <c r="I95" s="480"/>
      <c r="J95" s="481"/>
      <c r="K95" s="378">
        <f>K94/5</f>
        <v>0</v>
      </c>
      <c r="L95" s="344">
        <v>0.67600000000000005</v>
      </c>
    </row>
    <row r="96" spans="1:12" ht="10.5" thickTop="1">
      <c r="A96" s="453" t="s">
        <v>129</v>
      </c>
      <c r="B96" s="454"/>
      <c r="C96" s="454"/>
      <c r="D96" s="454"/>
      <c r="E96" s="455"/>
      <c r="F96" s="74"/>
      <c r="G96" s="75">
        <v>12.4</v>
      </c>
      <c r="H96" s="456" t="s">
        <v>577</v>
      </c>
      <c r="I96" s="457"/>
      <c r="J96" s="457"/>
      <c r="K96" s="76">
        <f>K62+K70+K94</f>
        <v>0</v>
      </c>
      <c r="L96" s="73">
        <v>15.7</v>
      </c>
    </row>
    <row r="97" spans="1:12" ht="10.5" thickBot="1">
      <c r="A97" s="458" t="s">
        <v>130</v>
      </c>
      <c r="B97" s="459"/>
      <c r="C97" s="459"/>
      <c r="D97" s="459"/>
      <c r="E97" s="460"/>
      <c r="F97" s="384"/>
      <c r="G97" s="377">
        <v>0.59</v>
      </c>
      <c r="H97" s="461" t="s">
        <v>578</v>
      </c>
      <c r="I97" s="462"/>
      <c r="J97" s="462"/>
      <c r="K97" s="381">
        <f>K96/24</f>
        <v>0</v>
      </c>
      <c r="L97" s="350">
        <v>0.65500000000000003</v>
      </c>
    </row>
    <row r="98" spans="1:12" ht="10.5" thickBot="1">
      <c r="A98" s="159" t="s">
        <v>131</v>
      </c>
      <c r="B98" s="160"/>
      <c r="C98" s="161"/>
      <c r="D98" s="161"/>
      <c r="E98" s="162"/>
      <c r="F98" s="80"/>
      <c r="G98" s="80"/>
      <c r="H98" s="198"/>
      <c r="I98" s="161"/>
      <c r="J98" s="162"/>
      <c r="K98" s="80"/>
      <c r="L98" s="82"/>
    </row>
    <row r="99" spans="1:12">
      <c r="A99" s="163"/>
      <c r="B99" s="164" t="s">
        <v>132</v>
      </c>
      <c r="C99" s="165"/>
      <c r="D99" s="165"/>
      <c r="E99" s="166"/>
      <c r="F99" s="86"/>
      <c r="G99" s="86"/>
      <c r="H99" s="199"/>
      <c r="I99" s="165"/>
      <c r="J99" s="166"/>
      <c r="K99" s="86"/>
      <c r="L99" s="88"/>
    </row>
    <row r="100" spans="1:12" ht="39">
      <c r="A100" s="163"/>
      <c r="B100" s="167"/>
      <c r="C100" s="134">
        <v>1</v>
      </c>
      <c r="D100" s="168" t="s">
        <v>133</v>
      </c>
      <c r="E100" s="169" t="s">
        <v>134</v>
      </c>
      <c r="F100" s="205"/>
      <c r="G100" s="367">
        <v>0.72487076392877658</v>
      </c>
      <c r="H100" s="188">
        <v>1</v>
      </c>
      <c r="I100" s="134" t="s">
        <v>135</v>
      </c>
      <c r="J100" s="169" t="s">
        <v>136</v>
      </c>
      <c r="K100" s="397" t="s">
        <v>544</v>
      </c>
      <c r="L100" s="354">
        <v>0.77385439396945055</v>
      </c>
    </row>
    <row r="101" spans="1:12" ht="39">
      <c r="A101" s="163"/>
      <c r="B101" s="167"/>
      <c r="C101" s="134">
        <v>2</v>
      </c>
      <c r="D101" s="168" t="s">
        <v>137</v>
      </c>
      <c r="E101" s="169" t="s">
        <v>330</v>
      </c>
      <c r="F101" s="205"/>
      <c r="G101" s="354">
        <v>0.14474439977024697</v>
      </c>
      <c r="H101" s="178">
        <v>2</v>
      </c>
      <c r="I101" s="141" t="s">
        <v>138</v>
      </c>
      <c r="J101" s="176" t="s">
        <v>139</v>
      </c>
      <c r="K101" s="397" t="s">
        <v>544</v>
      </c>
      <c r="L101" s="355">
        <v>0.68835548502281296</v>
      </c>
    </row>
    <row r="102" spans="1:12">
      <c r="A102" s="163"/>
      <c r="B102" s="167"/>
      <c r="C102" s="147"/>
      <c r="D102" s="170"/>
      <c r="E102" s="148" t="s">
        <v>32</v>
      </c>
      <c r="F102" s="211"/>
      <c r="G102" s="49"/>
      <c r="H102" s="188"/>
      <c r="I102" s="143"/>
      <c r="J102" s="144"/>
      <c r="K102" s="44"/>
      <c r="L102" s="25"/>
    </row>
    <row r="103" spans="1:12">
      <c r="A103" s="163"/>
      <c r="B103" s="167"/>
      <c r="C103" s="137"/>
      <c r="D103" s="171"/>
      <c r="E103" s="172" t="s">
        <v>140</v>
      </c>
      <c r="F103" s="205"/>
      <c r="G103" s="51">
        <v>74.564183835182249</v>
      </c>
      <c r="H103" s="189"/>
      <c r="I103" s="145"/>
      <c r="J103" s="138"/>
      <c r="K103" s="45"/>
      <c r="L103" s="38"/>
    </row>
    <row r="104" spans="1:12">
      <c r="A104" s="163"/>
      <c r="B104" s="167"/>
      <c r="C104" s="137"/>
      <c r="D104" s="171"/>
      <c r="E104" s="172" t="s">
        <v>141</v>
      </c>
      <c r="F104" s="205"/>
      <c r="G104" s="51">
        <v>65.68938193343898</v>
      </c>
      <c r="H104" s="189"/>
      <c r="I104" s="145"/>
      <c r="J104" s="138"/>
      <c r="K104" s="45"/>
      <c r="L104" s="38"/>
    </row>
    <row r="105" spans="1:12" ht="19.5">
      <c r="A105" s="163"/>
      <c r="B105" s="167"/>
      <c r="C105" s="137"/>
      <c r="D105" s="171"/>
      <c r="E105" s="172" t="s">
        <v>142</v>
      </c>
      <c r="F105" s="205"/>
      <c r="G105" s="51">
        <v>22.107765451664026</v>
      </c>
      <c r="H105" s="189"/>
      <c r="I105" s="145"/>
      <c r="J105" s="138"/>
      <c r="K105" s="45"/>
      <c r="L105" s="38"/>
    </row>
    <row r="106" spans="1:12">
      <c r="A106" s="163"/>
      <c r="B106" s="167"/>
      <c r="C106" s="139"/>
      <c r="D106" s="173"/>
      <c r="E106" s="174" t="s">
        <v>143</v>
      </c>
      <c r="F106" s="205"/>
      <c r="G106" s="52">
        <v>16.085578446909668</v>
      </c>
      <c r="H106" s="190"/>
      <c r="I106" s="146"/>
      <c r="J106" s="140"/>
      <c r="K106" s="46"/>
      <c r="L106" s="42"/>
    </row>
    <row r="107" spans="1:12" ht="29.25">
      <c r="A107" s="163"/>
      <c r="B107" s="167"/>
      <c r="C107" s="134"/>
      <c r="D107" s="143"/>
      <c r="E107" s="144"/>
      <c r="F107" s="212"/>
      <c r="G107" s="47"/>
      <c r="H107" s="178">
        <v>3</v>
      </c>
      <c r="I107" s="141" t="s">
        <v>144</v>
      </c>
      <c r="J107" s="176" t="s">
        <v>145</v>
      </c>
      <c r="K107" s="397" t="s">
        <v>544</v>
      </c>
      <c r="L107" s="355">
        <v>0.9039873041063281</v>
      </c>
    </row>
    <row r="108" spans="1:12" ht="39">
      <c r="A108" s="163"/>
      <c r="B108" s="167"/>
      <c r="C108" s="137"/>
      <c r="D108" s="145"/>
      <c r="E108" s="138"/>
      <c r="F108" s="56"/>
      <c r="G108" s="50"/>
      <c r="H108" s="188">
        <v>4</v>
      </c>
      <c r="I108" s="134" t="s">
        <v>146</v>
      </c>
      <c r="J108" s="169" t="s">
        <v>340</v>
      </c>
      <c r="K108" s="23" t="str">
        <f>IF(K109&gt;3,"○","×")</f>
        <v>×</v>
      </c>
      <c r="L108" s="354">
        <v>0.57349732195992864</v>
      </c>
    </row>
    <row r="109" spans="1:12">
      <c r="A109" s="163"/>
      <c r="B109" s="167"/>
      <c r="C109" s="137"/>
      <c r="D109" s="145"/>
      <c r="E109" s="138"/>
      <c r="F109" s="56"/>
      <c r="G109" s="50"/>
      <c r="H109" s="191"/>
      <c r="I109" s="147"/>
      <c r="J109" s="177" t="s">
        <v>32</v>
      </c>
      <c r="K109" s="119">
        <f>COUNTIF($K$110:$K$114,"○")</f>
        <v>0</v>
      </c>
      <c r="L109" s="360"/>
    </row>
    <row r="110" spans="1:12">
      <c r="A110" s="163"/>
      <c r="B110" s="167"/>
      <c r="C110" s="137"/>
      <c r="D110" s="145"/>
      <c r="E110" s="138"/>
      <c r="F110" s="56"/>
      <c r="G110" s="50"/>
      <c r="H110" s="189"/>
      <c r="I110" s="137"/>
      <c r="J110" s="389" t="s">
        <v>140</v>
      </c>
      <c r="K110" s="398" t="s">
        <v>544</v>
      </c>
      <c r="L110" s="358">
        <v>0.96899999999999997</v>
      </c>
    </row>
    <row r="111" spans="1:12">
      <c r="A111" s="163"/>
      <c r="B111" s="167"/>
      <c r="C111" s="137"/>
      <c r="D111" s="145"/>
      <c r="E111" s="138"/>
      <c r="F111" s="56"/>
      <c r="G111" s="50"/>
      <c r="H111" s="189"/>
      <c r="I111" s="137"/>
      <c r="J111" s="389" t="s">
        <v>148</v>
      </c>
      <c r="K111" s="398" t="s">
        <v>544</v>
      </c>
      <c r="L111" s="358">
        <v>0.92</v>
      </c>
    </row>
    <row r="112" spans="1:12">
      <c r="A112" s="163"/>
      <c r="B112" s="167"/>
      <c r="C112" s="137"/>
      <c r="D112" s="145"/>
      <c r="E112" s="138"/>
      <c r="F112" s="56"/>
      <c r="G112" s="50"/>
      <c r="H112" s="189"/>
      <c r="I112" s="137"/>
      <c r="J112" s="389" t="s">
        <v>149</v>
      </c>
      <c r="K112" s="398" t="s">
        <v>544</v>
      </c>
      <c r="L112" s="358">
        <v>0.93799999999999994</v>
      </c>
    </row>
    <row r="113" spans="1:12" ht="19.5">
      <c r="A113" s="163"/>
      <c r="B113" s="167"/>
      <c r="C113" s="137"/>
      <c r="D113" s="145"/>
      <c r="E113" s="138"/>
      <c r="F113" s="56"/>
      <c r="G113" s="50"/>
      <c r="H113" s="189"/>
      <c r="I113" s="137"/>
      <c r="J113" s="389" t="s">
        <v>150</v>
      </c>
      <c r="K113" s="398" t="s">
        <v>544</v>
      </c>
      <c r="L113" s="358">
        <v>0.63100000000000001</v>
      </c>
    </row>
    <row r="114" spans="1:12">
      <c r="A114" s="163"/>
      <c r="B114" s="167"/>
      <c r="C114" s="139"/>
      <c r="D114" s="146"/>
      <c r="E114" s="140"/>
      <c r="F114" s="208"/>
      <c r="G114" s="53"/>
      <c r="H114" s="190"/>
      <c r="I114" s="139"/>
      <c r="J114" s="174" t="s">
        <v>151</v>
      </c>
      <c r="K114" s="399" t="s">
        <v>544</v>
      </c>
      <c r="L114" s="359">
        <v>0.20100000000000001</v>
      </c>
    </row>
    <row r="115" spans="1:12" ht="29.25" customHeight="1">
      <c r="A115" s="163"/>
      <c r="B115" s="167"/>
      <c r="C115" s="141">
        <v>3</v>
      </c>
      <c r="D115" s="175" t="s">
        <v>152</v>
      </c>
      <c r="E115" s="176" t="s">
        <v>153</v>
      </c>
      <c r="F115" s="205"/>
      <c r="G115" s="368">
        <v>0.21826536473291211</v>
      </c>
      <c r="H115" s="178">
        <v>5</v>
      </c>
      <c r="I115" s="141" t="s">
        <v>154</v>
      </c>
      <c r="J115" s="176" t="s">
        <v>563</v>
      </c>
      <c r="K115" s="397" t="s">
        <v>544</v>
      </c>
      <c r="L115" s="355">
        <v>0.52330886728823645</v>
      </c>
    </row>
    <row r="116" spans="1:12" ht="19.5">
      <c r="A116" s="163"/>
      <c r="B116" s="167"/>
      <c r="C116" s="141">
        <v>4</v>
      </c>
      <c r="D116" s="175" t="s">
        <v>155</v>
      </c>
      <c r="E116" s="176" t="s">
        <v>156</v>
      </c>
      <c r="F116" s="205"/>
      <c r="G116" s="368">
        <v>0.6731763354394027</v>
      </c>
      <c r="H116" s="178"/>
      <c r="I116" s="141"/>
      <c r="J116" s="176"/>
      <c r="K116" s="28"/>
      <c r="L116" s="369"/>
    </row>
    <row r="117" spans="1:12" ht="39">
      <c r="A117" s="163"/>
      <c r="B117" s="167"/>
      <c r="C117" s="141">
        <v>5</v>
      </c>
      <c r="D117" s="175" t="s">
        <v>157</v>
      </c>
      <c r="E117" s="176" t="s">
        <v>158</v>
      </c>
      <c r="F117" s="205"/>
      <c r="G117" s="368">
        <v>0.73233773693279725</v>
      </c>
      <c r="H117" s="178">
        <v>6</v>
      </c>
      <c r="I117" s="141" t="s">
        <v>159</v>
      </c>
      <c r="J117" s="176" t="s">
        <v>160</v>
      </c>
      <c r="K117" s="397" t="s">
        <v>544</v>
      </c>
      <c r="L117" s="355">
        <v>0.7458837532235667</v>
      </c>
    </row>
    <row r="118" spans="1:12" ht="29.25">
      <c r="A118" s="163"/>
      <c r="B118" s="167"/>
      <c r="C118" s="134">
        <v>6</v>
      </c>
      <c r="D118" s="168" t="s">
        <v>161</v>
      </c>
      <c r="E118" s="169" t="s">
        <v>331</v>
      </c>
      <c r="F118" s="205"/>
      <c r="G118" s="354">
        <v>0.22400919012062034</v>
      </c>
      <c r="H118" s="188"/>
      <c r="I118" s="143"/>
      <c r="J118" s="144"/>
      <c r="K118" s="44"/>
      <c r="L118" s="47"/>
    </row>
    <row r="119" spans="1:12">
      <c r="A119" s="163"/>
      <c r="B119" s="167"/>
      <c r="C119" s="137"/>
      <c r="D119" s="171"/>
      <c r="E119" s="172"/>
      <c r="F119" s="213"/>
      <c r="G119" s="357"/>
      <c r="H119" s="189"/>
      <c r="I119" s="145"/>
      <c r="J119" s="138"/>
      <c r="K119" s="45"/>
      <c r="L119" s="50"/>
    </row>
    <row r="120" spans="1:12">
      <c r="A120" s="163"/>
      <c r="B120" s="167"/>
      <c r="C120" s="147"/>
      <c r="D120" s="147"/>
      <c r="E120" s="177" t="s">
        <v>32</v>
      </c>
      <c r="F120" s="211"/>
      <c r="G120" s="49"/>
      <c r="H120" s="189"/>
      <c r="I120" s="145"/>
      <c r="J120" s="138"/>
      <c r="K120" s="45"/>
      <c r="L120" s="50"/>
    </row>
    <row r="121" spans="1:12">
      <c r="A121" s="163"/>
      <c r="B121" s="167"/>
      <c r="C121" s="137"/>
      <c r="D121" s="137"/>
      <c r="E121" s="391" t="s">
        <v>162</v>
      </c>
      <c r="F121" s="387"/>
      <c r="G121" s="388">
        <v>88</v>
      </c>
      <c r="H121" s="189"/>
      <c r="I121" s="145"/>
      <c r="J121" s="138"/>
      <c r="K121" s="45"/>
      <c r="L121" s="50"/>
    </row>
    <row r="122" spans="1:12">
      <c r="A122" s="163"/>
      <c r="B122" s="167"/>
      <c r="C122" s="137"/>
      <c r="D122" s="137"/>
      <c r="E122" s="391" t="s">
        <v>163</v>
      </c>
      <c r="F122" s="387"/>
      <c r="G122" s="388">
        <v>87.215686274509807</v>
      </c>
      <c r="H122" s="189"/>
      <c r="I122" s="145"/>
      <c r="J122" s="138"/>
      <c r="K122" s="45"/>
      <c r="L122" s="50"/>
    </row>
    <row r="123" spans="1:12">
      <c r="A123" s="163"/>
      <c r="B123" s="167"/>
      <c r="C123" s="137"/>
      <c r="D123" s="137"/>
      <c r="E123" s="391" t="s">
        <v>164</v>
      </c>
      <c r="F123" s="387"/>
      <c r="G123" s="388">
        <v>73.333333333333329</v>
      </c>
      <c r="H123" s="189"/>
      <c r="I123" s="145"/>
      <c r="J123" s="138"/>
      <c r="K123" s="45"/>
      <c r="L123" s="50"/>
    </row>
    <row r="124" spans="1:12">
      <c r="A124" s="163"/>
      <c r="B124" s="167"/>
      <c r="C124" s="137"/>
      <c r="D124" s="137"/>
      <c r="E124" s="391" t="s">
        <v>165</v>
      </c>
      <c r="F124" s="387"/>
      <c r="G124" s="388">
        <v>34.588235294117645</v>
      </c>
      <c r="H124" s="189"/>
      <c r="I124" s="145"/>
      <c r="J124" s="138"/>
      <c r="K124" s="45"/>
      <c r="L124" s="50"/>
    </row>
    <row r="125" spans="1:12">
      <c r="A125" s="163"/>
      <c r="B125" s="167"/>
      <c r="C125" s="139"/>
      <c r="D125" s="139"/>
      <c r="E125" s="174" t="s">
        <v>166</v>
      </c>
      <c r="F125" s="213"/>
      <c r="G125" s="52">
        <v>5.5686274509803919</v>
      </c>
      <c r="H125" s="190"/>
      <c r="I125" s="146"/>
      <c r="J125" s="140"/>
      <c r="K125" s="46"/>
      <c r="L125" s="53"/>
    </row>
    <row r="126" spans="1:12" ht="30" thickBot="1">
      <c r="A126" s="163"/>
      <c r="B126" s="167"/>
      <c r="C126" s="137">
        <v>7</v>
      </c>
      <c r="D126" s="171" t="s">
        <v>167</v>
      </c>
      <c r="E126" s="172" t="s">
        <v>168</v>
      </c>
      <c r="F126" s="205"/>
      <c r="G126" s="371">
        <v>0.70936243538196442</v>
      </c>
      <c r="H126" s="189">
        <v>7</v>
      </c>
      <c r="I126" s="137" t="s">
        <v>152</v>
      </c>
      <c r="J126" s="172" t="s">
        <v>169</v>
      </c>
      <c r="K126" s="397" t="s">
        <v>544</v>
      </c>
      <c r="L126" s="357">
        <v>0.89684586391588972</v>
      </c>
    </row>
    <row r="127" spans="1:12" ht="10.5" thickTop="1">
      <c r="A127" s="163"/>
      <c r="B127" s="433" t="s">
        <v>575</v>
      </c>
      <c r="C127" s="434"/>
      <c r="D127" s="434"/>
      <c r="E127" s="435"/>
      <c r="F127" s="209"/>
      <c r="G127" s="64">
        <v>3.4</v>
      </c>
      <c r="H127" s="433" t="s">
        <v>575</v>
      </c>
      <c r="I127" s="436"/>
      <c r="J127" s="437"/>
      <c r="K127" s="63">
        <f>COUNTIF($K$100:$K$108,"○")+COUNTIF($K$115:$K$126,"○")</f>
        <v>0</v>
      </c>
      <c r="L127" s="65">
        <v>5.0999999999999996</v>
      </c>
    </row>
    <row r="128" spans="1:12" ht="10.5" thickBot="1">
      <c r="A128" s="163"/>
      <c r="B128" s="438" t="s">
        <v>576</v>
      </c>
      <c r="C128" s="439"/>
      <c r="D128" s="439"/>
      <c r="E128" s="440"/>
      <c r="F128" s="383"/>
      <c r="G128" s="373">
        <v>0.49</v>
      </c>
      <c r="H128" s="438" t="s">
        <v>579</v>
      </c>
      <c r="I128" s="441"/>
      <c r="J128" s="442"/>
      <c r="K128" s="379">
        <f>K127/7</f>
        <v>0</v>
      </c>
      <c r="L128" s="342">
        <v>0.72899999999999998</v>
      </c>
    </row>
    <row r="129" spans="1:12">
      <c r="A129" s="163"/>
      <c r="B129" s="164" t="s">
        <v>170</v>
      </c>
      <c r="C129" s="165"/>
      <c r="D129" s="165"/>
      <c r="E129" s="166"/>
      <c r="F129" s="86"/>
      <c r="G129" s="86"/>
      <c r="H129" s="199"/>
      <c r="I129" s="165"/>
      <c r="J129" s="166"/>
      <c r="K129" s="86"/>
      <c r="L129" s="88"/>
    </row>
    <row r="130" spans="1:12" ht="29.25">
      <c r="A130" s="163"/>
      <c r="B130" s="167"/>
      <c r="C130" s="134">
        <v>1</v>
      </c>
      <c r="D130" s="168" t="s">
        <v>171</v>
      </c>
      <c r="E130" s="169" t="s">
        <v>172</v>
      </c>
      <c r="F130" s="205"/>
      <c r="G130" s="367">
        <v>0.45376220562894887</v>
      </c>
      <c r="H130" s="188">
        <v>1</v>
      </c>
      <c r="I130" s="168" t="s">
        <v>173</v>
      </c>
      <c r="J130" s="169" t="s">
        <v>174</v>
      </c>
      <c r="K130" s="397" t="s">
        <v>544</v>
      </c>
      <c r="L130" s="354">
        <v>0.40600000000000003</v>
      </c>
    </row>
    <row r="131" spans="1:12" ht="19.5">
      <c r="A131" s="163"/>
      <c r="B131" s="167"/>
      <c r="C131" s="141">
        <v>2</v>
      </c>
      <c r="D131" s="175" t="s">
        <v>175</v>
      </c>
      <c r="E131" s="176" t="s">
        <v>176</v>
      </c>
      <c r="F131" s="205"/>
      <c r="G131" s="368">
        <v>0.12234348075818495</v>
      </c>
      <c r="H131" s="178"/>
      <c r="I131" s="142"/>
      <c r="J131" s="43"/>
      <c r="K131" s="32"/>
      <c r="L131" s="369"/>
    </row>
    <row r="132" spans="1:12" ht="29.25">
      <c r="A132" s="163"/>
      <c r="B132" s="167"/>
      <c r="C132" s="141">
        <v>3</v>
      </c>
      <c r="D132" s="175" t="s">
        <v>177</v>
      </c>
      <c r="E132" s="176" t="s">
        <v>178</v>
      </c>
      <c r="F132" s="205"/>
      <c r="G132" s="368">
        <v>0.73578403216542221</v>
      </c>
      <c r="H132" s="178">
        <v>2</v>
      </c>
      <c r="I132" s="175" t="s">
        <v>179</v>
      </c>
      <c r="J132" s="176" t="s">
        <v>180</v>
      </c>
      <c r="K132" s="397" t="s">
        <v>544</v>
      </c>
      <c r="L132" s="355">
        <v>0.9216425312438008</v>
      </c>
    </row>
    <row r="133" spans="1:12" ht="29.25">
      <c r="A133" s="163"/>
      <c r="B133" s="167"/>
      <c r="C133" s="141">
        <v>4</v>
      </c>
      <c r="D133" s="175" t="s">
        <v>181</v>
      </c>
      <c r="E133" s="176" t="s">
        <v>182</v>
      </c>
      <c r="F133" s="205"/>
      <c r="G133" s="368">
        <v>0.6731763354394027</v>
      </c>
      <c r="H133" s="178">
        <v>3</v>
      </c>
      <c r="I133" s="175" t="s">
        <v>183</v>
      </c>
      <c r="J133" s="176" t="s">
        <v>182</v>
      </c>
      <c r="K133" s="397" t="s">
        <v>544</v>
      </c>
      <c r="L133" s="355">
        <v>0.75004959333465582</v>
      </c>
    </row>
    <row r="134" spans="1:12" ht="30" customHeight="1">
      <c r="A134" s="163"/>
      <c r="B134" s="167"/>
      <c r="C134" s="141">
        <v>5</v>
      </c>
      <c r="D134" s="175" t="s">
        <v>184</v>
      </c>
      <c r="E134" s="176" t="s">
        <v>185</v>
      </c>
      <c r="F134" s="205"/>
      <c r="G134" s="368">
        <v>0.62263067202757039</v>
      </c>
      <c r="H134" s="178">
        <v>4</v>
      </c>
      <c r="I134" s="175" t="s">
        <v>175</v>
      </c>
      <c r="J134" s="176" t="s">
        <v>186</v>
      </c>
      <c r="K134" s="397" t="s">
        <v>544</v>
      </c>
      <c r="L134" s="355">
        <v>0.80817298155127948</v>
      </c>
    </row>
    <row r="135" spans="1:12" ht="30" thickBot="1">
      <c r="A135" s="163"/>
      <c r="B135" s="167"/>
      <c r="C135" s="409"/>
      <c r="D135" s="142"/>
      <c r="E135" s="43"/>
      <c r="F135" s="206"/>
      <c r="G135" s="47"/>
      <c r="H135" s="189">
        <v>5</v>
      </c>
      <c r="I135" s="173" t="s">
        <v>187</v>
      </c>
      <c r="J135" s="174" t="s">
        <v>188</v>
      </c>
      <c r="K135" s="397" t="s">
        <v>544</v>
      </c>
      <c r="L135" s="357">
        <v>0.80975996826026586</v>
      </c>
    </row>
    <row r="136" spans="1:12" ht="10.5" thickTop="1">
      <c r="A136" s="163"/>
      <c r="B136" s="433" t="s">
        <v>575</v>
      </c>
      <c r="C136" s="434"/>
      <c r="D136" s="434"/>
      <c r="E136" s="435"/>
      <c r="F136" s="209"/>
      <c r="G136" s="340">
        <v>2.6</v>
      </c>
      <c r="H136" s="433" t="s">
        <v>575</v>
      </c>
      <c r="I136" s="436"/>
      <c r="J136" s="437"/>
      <c r="K136" s="63">
        <f>COUNTIF($K$130:$K$135,"○")</f>
        <v>0</v>
      </c>
      <c r="L136" s="65">
        <v>3.7</v>
      </c>
    </row>
    <row r="137" spans="1:12" ht="10.5" thickBot="1">
      <c r="A137" s="163"/>
      <c r="B137" s="438" t="s">
        <v>576</v>
      </c>
      <c r="C137" s="439"/>
      <c r="D137" s="439"/>
      <c r="E137" s="440"/>
      <c r="F137" s="393"/>
      <c r="G137" s="392">
        <v>0.52200000000000002</v>
      </c>
      <c r="H137" s="438" t="s">
        <v>579</v>
      </c>
      <c r="I137" s="441"/>
      <c r="J137" s="442"/>
      <c r="K137" s="380">
        <f>K136/5</f>
        <v>0</v>
      </c>
      <c r="L137" s="348">
        <v>0.73899999999999999</v>
      </c>
    </row>
    <row r="138" spans="1:12">
      <c r="A138" s="163"/>
      <c r="B138" s="179" t="s">
        <v>189</v>
      </c>
      <c r="C138" s="180"/>
      <c r="D138" s="180"/>
      <c r="E138" s="181"/>
      <c r="F138" s="95"/>
      <c r="G138" s="96"/>
      <c r="H138" s="200"/>
      <c r="I138" s="201"/>
      <c r="J138" s="202"/>
      <c r="K138" s="96"/>
      <c r="L138" s="99"/>
    </row>
    <row r="139" spans="1:12" ht="39">
      <c r="A139" s="163"/>
      <c r="B139" s="167"/>
      <c r="C139" s="134">
        <v>1</v>
      </c>
      <c r="D139" s="168" t="s">
        <v>190</v>
      </c>
      <c r="E139" s="169" t="s">
        <v>191</v>
      </c>
      <c r="F139" s="205"/>
      <c r="G139" s="367">
        <v>0.62263067202757039</v>
      </c>
      <c r="H139" s="188">
        <v>1</v>
      </c>
      <c r="I139" s="168" t="s">
        <v>192</v>
      </c>
      <c r="J139" s="169" t="s">
        <v>193</v>
      </c>
      <c r="K139" s="397" t="s">
        <v>544</v>
      </c>
      <c r="L139" s="354">
        <v>0.81134695496925213</v>
      </c>
    </row>
    <row r="140" spans="1:12" ht="31.5" customHeight="1">
      <c r="A140" s="163"/>
      <c r="B140" s="167"/>
      <c r="C140" s="141">
        <v>2</v>
      </c>
      <c r="D140" s="175" t="s">
        <v>194</v>
      </c>
      <c r="E140" s="176" t="s">
        <v>195</v>
      </c>
      <c r="F140" s="205"/>
      <c r="G140" s="368">
        <v>0.51866743251005165</v>
      </c>
      <c r="H140" s="178">
        <v>2</v>
      </c>
      <c r="I140" s="175" t="s">
        <v>196</v>
      </c>
      <c r="J140" s="176" t="s">
        <v>197</v>
      </c>
      <c r="K140" s="397" t="s">
        <v>544</v>
      </c>
      <c r="L140" s="355">
        <v>0.42154334457448916</v>
      </c>
    </row>
    <row r="141" spans="1:12" ht="39">
      <c r="A141" s="163"/>
      <c r="B141" s="167"/>
      <c r="C141" s="141">
        <v>3</v>
      </c>
      <c r="D141" s="175" t="s">
        <v>198</v>
      </c>
      <c r="E141" s="176" t="s">
        <v>199</v>
      </c>
      <c r="F141" s="205"/>
      <c r="G141" s="368">
        <v>0.46180356117174037</v>
      </c>
      <c r="H141" s="178">
        <v>3</v>
      </c>
      <c r="I141" s="175" t="s">
        <v>200</v>
      </c>
      <c r="J141" s="176" t="s">
        <v>201</v>
      </c>
      <c r="K141" s="397" t="s">
        <v>544</v>
      </c>
      <c r="L141" s="355">
        <v>0.51438206705018841</v>
      </c>
    </row>
    <row r="142" spans="1:12" ht="69" customHeight="1">
      <c r="A142" s="163"/>
      <c r="B142" s="167"/>
      <c r="C142" s="141">
        <v>4</v>
      </c>
      <c r="D142" s="175" t="s">
        <v>196</v>
      </c>
      <c r="E142" s="176" t="s">
        <v>202</v>
      </c>
      <c r="F142" s="205"/>
      <c r="G142" s="368">
        <v>0.27857553130384838</v>
      </c>
      <c r="H142" s="178">
        <v>4</v>
      </c>
      <c r="I142" s="175" t="s">
        <v>190</v>
      </c>
      <c r="J142" s="176" t="s">
        <v>203</v>
      </c>
      <c r="K142" s="397" t="s">
        <v>544</v>
      </c>
      <c r="L142" s="355">
        <v>0.76591946042451897</v>
      </c>
    </row>
    <row r="143" spans="1:12" ht="39">
      <c r="A143" s="163"/>
      <c r="B143" s="167"/>
      <c r="C143" s="141">
        <v>5</v>
      </c>
      <c r="D143" s="175" t="s">
        <v>204</v>
      </c>
      <c r="E143" s="176" t="s">
        <v>205</v>
      </c>
      <c r="F143" s="205"/>
      <c r="G143" s="368">
        <v>0.3360137851809305</v>
      </c>
      <c r="H143" s="178"/>
      <c r="I143" s="142"/>
      <c r="J143" s="43"/>
      <c r="K143" s="32"/>
      <c r="L143" s="33"/>
    </row>
    <row r="144" spans="1:12" ht="48.75">
      <c r="A144" s="163"/>
      <c r="B144" s="167"/>
      <c r="C144" s="141">
        <v>6</v>
      </c>
      <c r="D144" s="175" t="s">
        <v>206</v>
      </c>
      <c r="E144" s="176" t="s">
        <v>207</v>
      </c>
      <c r="F144" s="205"/>
      <c r="G144" s="368">
        <v>0.47960941987363587</v>
      </c>
      <c r="H144" s="178">
        <v>5</v>
      </c>
      <c r="I144" s="175" t="s">
        <v>208</v>
      </c>
      <c r="J144" s="176" t="s">
        <v>209</v>
      </c>
      <c r="K144" s="397" t="s">
        <v>544</v>
      </c>
      <c r="L144" s="355">
        <v>0.66078159095417577</v>
      </c>
    </row>
    <row r="145" spans="1:12" ht="51" customHeight="1">
      <c r="A145" s="163"/>
      <c r="B145" s="167"/>
      <c r="C145" s="141"/>
      <c r="D145" s="142"/>
      <c r="E145" s="43"/>
      <c r="F145" s="206"/>
      <c r="G145" s="369"/>
      <c r="H145" s="178">
        <v>6</v>
      </c>
      <c r="I145" s="175" t="s">
        <v>198</v>
      </c>
      <c r="J145" s="176" t="s">
        <v>210</v>
      </c>
      <c r="K145" s="397" t="s">
        <v>544</v>
      </c>
      <c r="L145" s="355">
        <v>0.7585796468954572</v>
      </c>
    </row>
    <row r="146" spans="1:12" ht="29.25">
      <c r="A146" s="163"/>
      <c r="B146" s="167"/>
      <c r="C146" s="141">
        <v>7</v>
      </c>
      <c r="D146" s="175" t="s">
        <v>211</v>
      </c>
      <c r="E146" s="176" t="s">
        <v>212</v>
      </c>
      <c r="F146" s="205"/>
      <c r="G146" s="368">
        <v>0.34348075818495116</v>
      </c>
      <c r="H146" s="178">
        <v>7</v>
      </c>
      <c r="I146" s="175" t="s">
        <v>213</v>
      </c>
      <c r="J146" s="176" t="s">
        <v>214</v>
      </c>
      <c r="K146" s="397" t="s">
        <v>544</v>
      </c>
      <c r="L146" s="355">
        <v>0.37988494346359847</v>
      </c>
    </row>
    <row r="147" spans="1:12" ht="50.25" customHeight="1">
      <c r="A147" s="163"/>
      <c r="B147" s="167"/>
      <c r="C147" s="141">
        <v>8</v>
      </c>
      <c r="D147" s="175" t="s">
        <v>215</v>
      </c>
      <c r="E147" s="176" t="s">
        <v>216</v>
      </c>
      <c r="F147" s="205"/>
      <c r="G147" s="368">
        <v>0.63756461803561171</v>
      </c>
      <c r="H147" s="178">
        <v>8</v>
      </c>
      <c r="I147" s="175" t="s">
        <v>206</v>
      </c>
      <c r="J147" s="176" t="s">
        <v>217</v>
      </c>
      <c r="K147" s="397" t="s">
        <v>544</v>
      </c>
      <c r="L147" s="355">
        <v>0.5822257488593533</v>
      </c>
    </row>
    <row r="148" spans="1:12" ht="29.25">
      <c r="A148" s="163"/>
      <c r="B148" s="167"/>
      <c r="C148" s="168">
        <v>9</v>
      </c>
      <c r="D148" s="168" t="s">
        <v>218</v>
      </c>
      <c r="E148" s="182" t="s">
        <v>332</v>
      </c>
      <c r="F148" s="205"/>
      <c r="G148" s="354">
        <v>0.14589316484778864</v>
      </c>
      <c r="H148" s="188"/>
      <c r="I148" s="143"/>
      <c r="J148" s="144"/>
      <c r="K148" s="44"/>
      <c r="L148" s="47"/>
    </row>
    <row r="149" spans="1:12">
      <c r="A149" s="163"/>
      <c r="B149" s="167"/>
      <c r="C149" s="170"/>
      <c r="D149" s="170"/>
      <c r="E149" s="177" t="s">
        <v>32</v>
      </c>
      <c r="F149" s="211"/>
      <c r="G149" s="49"/>
      <c r="H149" s="189"/>
      <c r="I149" s="145"/>
      <c r="J149" s="138"/>
      <c r="K149" s="45"/>
      <c r="L149" s="50"/>
    </row>
    <row r="150" spans="1:12">
      <c r="A150" s="163"/>
      <c r="B150" s="167"/>
      <c r="C150" s="171"/>
      <c r="D150" s="137"/>
      <c r="E150" s="389" t="s">
        <v>219</v>
      </c>
      <c r="F150" s="387"/>
      <c r="G150" s="388">
        <v>90.36036036036036</v>
      </c>
      <c r="H150" s="189"/>
      <c r="I150" s="145"/>
      <c r="J150" s="138"/>
      <c r="K150" s="45"/>
      <c r="L150" s="50"/>
    </row>
    <row r="151" spans="1:12">
      <c r="A151" s="163"/>
      <c r="B151" s="167"/>
      <c r="C151" s="171"/>
      <c r="D151" s="137"/>
      <c r="E151" s="389" t="s">
        <v>220</v>
      </c>
      <c r="F151" s="387"/>
      <c r="G151" s="388">
        <v>85.045045045045043</v>
      </c>
      <c r="H151" s="189"/>
      <c r="I151" s="145"/>
      <c r="J151" s="138"/>
      <c r="K151" s="45"/>
      <c r="L151" s="50"/>
    </row>
    <row r="152" spans="1:12">
      <c r="A152" s="163"/>
      <c r="B152" s="167"/>
      <c r="C152" s="171"/>
      <c r="D152" s="137"/>
      <c r="E152" s="389" t="s">
        <v>221</v>
      </c>
      <c r="F152" s="387"/>
      <c r="G152" s="388">
        <v>71.621621621621628</v>
      </c>
      <c r="H152" s="189"/>
      <c r="I152" s="145"/>
      <c r="J152" s="138"/>
      <c r="K152" s="45"/>
      <c r="L152" s="50"/>
    </row>
    <row r="153" spans="1:12">
      <c r="A153" s="163"/>
      <c r="B153" s="167"/>
      <c r="C153" s="171"/>
      <c r="D153" s="137"/>
      <c r="E153" s="389" t="s">
        <v>222</v>
      </c>
      <c r="F153" s="387"/>
      <c r="G153" s="388">
        <v>24.054054054054053</v>
      </c>
      <c r="H153" s="189"/>
      <c r="I153" s="145"/>
      <c r="J153" s="138"/>
      <c r="K153" s="45"/>
      <c r="L153" s="50"/>
    </row>
    <row r="154" spans="1:12" ht="10.5" thickBot="1">
      <c r="A154" s="163"/>
      <c r="B154" s="167"/>
      <c r="C154" s="183"/>
      <c r="D154" s="183"/>
      <c r="E154" s="150" t="s">
        <v>223</v>
      </c>
      <c r="F154" s="213"/>
      <c r="G154" s="58">
        <v>4.6846846846846848</v>
      </c>
      <c r="H154" s="192"/>
      <c r="I154" s="157"/>
      <c r="J154" s="158"/>
      <c r="K154" s="60"/>
      <c r="L154" s="61"/>
    </row>
    <row r="155" spans="1:12" ht="10.5" thickTop="1">
      <c r="A155" s="163"/>
      <c r="B155" s="433" t="s">
        <v>575</v>
      </c>
      <c r="C155" s="434"/>
      <c r="D155" s="434"/>
      <c r="E155" s="435"/>
      <c r="F155" s="209"/>
      <c r="G155" s="64">
        <v>3.8</v>
      </c>
      <c r="H155" s="433" t="s">
        <v>575</v>
      </c>
      <c r="I155" s="436"/>
      <c r="J155" s="437"/>
      <c r="K155" s="63">
        <f>COUNTIF($K$139:$K$154,"○")</f>
        <v>0</v>
      </c>
      <c r="L155" s="65">
        <v>4.9000000000000004</v>
      </c>
    </row>
    <row r="156" spans="1:12" ht="10.5" thickBot="1">
      <c r="A156" s="163"/>
      <c r="B156" s="438" t="s">
        <v>576</v>
      </c>
      <c r="C156" s="439"/>
      <c r="D156" s="439"/>
      <c r="E156" s="440"/>
      <c r="F156" s="393"/>
      <c r="G156" s="392">
        <v>0.42499999999999999</v>
      </c>
      <c r="H156" s="438" t="s">
        <v>576</v>
      </c>
      <c r="I156" s="441"/>
      <c r="J156" s="442"/>
      <c r="K156" s="380">
        <f>K155/8</f>
        <v>0</v>
      </c>
      <c r="L156" s="348">
        <v>0.61199999999999999</v>
      </c>
    </row>
    <row r="157" spans="1:12">
      <c r="A157" s="163"/>
      <c r="B157" s="179" t="s">
        <v>224</v>
      </c>
      <c r="C157" s="180"/>
      <c r="D157" s="180"/>
      <c r="E157" s="181"/>
      <c r="F157" s="95"/>
      <c r="G157" s="96"/>
      <c r="H157" s="200"/>
      <c r="I157" s="201"/>
      <c r="J157" s="202"/>
      <c r="K157" s="96"/>
      <c r="L157" s="99"/>
    </row>
    <row r="158" spans="1:12" ht="19.5">
      <c r="A158" s="163"/>
      <c r="B158" s="167"/>
      <c r="C158" s="141">
        <v>1</v>
      </c>
      <c r="D158" s="175" t="s">
        <v>225</v>
      </c>
      <c r="E158" s="176" t="s">
        <v>226</v>
      </c>
      <c r="F158" s="205"/>
      <c r="G158" s="368">
        <v>0.62377943710511197</v>
      </c>
      <c r="H158" s="430">
        <v>1</v>
      </c>
      <c r="I158" s="431" t="s">
        <v>227</v>
      </c>
      <c r="J158" s="432" t="s">
        <v>228</v>
      </c>
      <c r="K158" s="468" t="s">
        <v>544</v>
      </c>
      <c r="L158" s="466">
        <v>0.75421543344574493</v>
      </c>
    </row>
    <row r="159" spans="1:12" ht="39" customHeight="1">
      <c r="A159" s="163"/>
      <c r="B159" s="167"/>
      <c r="C159" s="141">
        <v>2</v>
      </c>
      <c r="D159" s="175" t="s">
        <v>229</v>
      </c>
      <c r="E159" s="176" t="s">
        <v>230</v>
      </c>
      <c r="F159" s="205"/>
      <c r="G159" s="368">
        <v>0.53187823090178055</v>
      </c>
      <c r="H159" s="430"/>
      <c r="I159" s="431"/>
      <c r="J159" s="432"/>
      <c r="K159" s="469"/>
      <c r="L159" s="467"/>
    </row>
    <row r="160" spans="1:12" ht="29.25" customHeight="1">
      <c r="A160" s="163"/>
      <c r="B160" s="167"/>
      <c r="C160" s="134"/>
      <c r="D160" s="143"/>
      <c r="E160" s="144"/>
      <c r="F160" s="207"/>
      <c r="G160" s="344"/>
      <c r="H160" s="178">
        <v>2</v>
      </c>
      <c r="I160" s="175" t="s">
        <v>215</v>
      </c>
      <c r="J160" s="176" t="s">
        <v>231</v>
      </c>
      <c r="K160" s="397" t="s">
        <v>544</v>
      </c>
      <c r="L160" s="355">
        <v>0.85340210275738937</v>
      </c>
    </row>
    <row r="161" spans="1:12" ht="32.25" customHeight="1">
      <c r="A161" s="163"/>
      <c r="B161" s="167"/>
      <c r="C161" s="139"/>
      <c r="D161" s="146"/>
      <c r="E161" s="140"/>
      <c r="F161" s="208"/>
      <c r="G161" s="370"/>
      <c r="H161" s="178">
        <v>3</v>
      </c>
      <c r="I161" s="175" t="s">
        <v>232</v>
      </c>
      <c r="J161" s="176" t="s">
        <v>233</v>
      </c>
      <c r="K161" s="397" t="s">
        <v>544</v>
      </c>
      <c r="L161" s="355">
        <v>0.68418964491172385</v>
      </c>
    </row>
    <row r="162" spans="1:12" ht="56.25" customHeight="1">
      <c r="A162" s="163"/>
      <c r="B162" s="167"/>
      <c r="C162" s="141">
        <v>3</v>
      </c>
      <c r="D162" s="175" t="s">
        <v>234</v>
      </c>
      <c r="E162" s="176" t="s">
        <v>235</v>
      </c>
      <c r="F162" s="205"/>
      <c r="G162" s="368">
        <v>0.38253877082136706</v>
      </c>
      <c r="H162" s="178">
        <v>4</v>
      </c>
      <c r="I162" s="175" t="s">
        <v>225</v>
      </c>
      <c r="J162" s="176" t="s">
        <v>236</v>
      </c>
      <c r="K162" s="397" t="s">
        <v>544</v>
      </c>
      <c r="L162" s="355">
        <v>0.55068438801825037</v>
      </c>
    </row>
    <row r="163" spans="1:12" ht="29.25">
      <c r="A163" s="163"/>
      <c r="B163" s="167"/>
      <c r="C163" s="141">
        <v>4</v>
      </c>
      <c r="D163" s="175" t="s">
        <v>237</v>
      </c>
      <c r="E163" s="176" t="s">
        <v>238</v>
      </c>
      <c r="F163" s="205"/>
      <c r="G163" s="368">
        <v>0.85008615738081561</v>
      </c>
      <c r="H163" s="178">
        <v>5</v>
      </c>
      <c r="I163" s="175" t="s">
        <v>239</v>
      </c>
      <c r="J163" s="176" t="s">
        <v>240</v>
      </c>
      <c r="K163" s="397" t="s">
        <v>544</v>
      </c>
      <c r="L163" s="355">
        <v>0.75897639357270386</v>
      </c>
    </row>
    <row r="164" spans="1:12" ht="19.5">
      <c r="A164" s="163"/>
      <c r="B164" s="167"/>
      <c r="C164" s="141"/>
      <c r="D164" s="142"/>
      <c r="E164" s="43"/>
      <c r="F164" s="206"/>
      <c r="G164" s="33"/>
      <c r="H164" s="178">
        <v>6</v>
      </c>
      <c r="I164" s="175" t="s">
        <v>241</v>
      </c>
      <c r="J164" s="176" t="s">
        <v>242</v>
      </c>
      <c r="K164" s="397" t="s">
        <v>544</v>
      </c>
      <c r="L164" s="355">
        <v>0.80817298155127948</v>
      </c>
    </row>
    <row r="165" spans="1:12" ht="39.75" customHeight="1">
      <c r="A165" s="163"/>
      <c r="B165" s="167"/>
      <c r="C165" s="141">
        <v>5</v>
      </c>
      <c r="D165" s="175" t="s">
        <v>243</v>
      </c>
      <c r="E165" s="176" t="s">
        <v>244</v>
      </c>
      <c r="F165" s="205"/>
      <c r="G165" s="368">
        <v>0.75358989086731765</v>
      </c>
      <c r="H165" s="178">
        <v>7</v>
      </c>
      <c r="I165" s="175" t="s">
        <v>245</v>
      </c>
      <c r="J165" s="176" t="s">
        <v>246</v>
      </c>
      <c r="K165" s="397" t="s">
        <v>544</v>
      </c>
      <c r="L165" s="355">
        <v>0.84824439595318391</v>
      </c>
    </row>
    <row r="166" spans="1:12" ht="30.75" customHeight="1">
      <c r="A166" s="163"/>
      <c r="B166" s="167"/>
      <c r="C166" s="141">
        <v>6</v>
      </c>
      <c r="D166" s="175" t="s">
        <v>247</v>
      </c>
      <c r="E166" s="176" t="s">
        <v>248</v>
      </c>
      <c r="F166" s="205"/>
      <c r="G166" s="368">
        <v>0.50086157380815621</v>
      </c>
      <c r="H166" s="178"/>
      <c r="I166" s="142"/>
      <c r="J166" s="43"/>
      <c r="K166" s="32"/>
      <c r="L166" s="33"/>
    </row>
    <row r="167" spans="1:12" ht="42" customHeight="1">
      <c r="A167" s="163"/>
      <c r="B167" s="167"/>
      <c r="C167" s="141">
        <v>7</v>
      </c>
      <c r="D167" s="175" t="s">
        <v>249</v>
      </c>
      <c r="E167" s="176" t="s">
        <v>250</v>
      </c>
      <c r="F167" s="205"/>
      <c r="G167" s="368">
        <v>0.48707639287765653</v>
      </c>
      <c r="H167" s="178">
        <v>8</v>
      </c>
      <c r="I167" s="175" t="s">
        <v>237</v>
      </c>
      <c r="J167" s="176" t="s">
        <v>251</v>
      </c>
      <c r="K167" s="397" t="s">
        <v>544</v>
      </c>
      <c r="L167" s="355">
        <v>0.72128545923427889</v>
      </c>
    </row>
    <row r="168" spans="1:12" ht="39" customHeight="1">
      <c r="A168" s="163"/>
      <c r="B168" s="167"/>
      <c r="C168" s="141">
        <v>8</v>
      </c>
      <c r="D168" s="175" t="s">
        <v>252</v>
      </c>
      <c r="E168" s="176" t="s">
        <v>253</v>
      </c>
      <c r="F168" s="205"/>
      <c r="G168" s="368">
        <v>0.30442274554853532</v>
      </c>
      <c r="H168" s="178">
        <v>9</v>
      </c>
      <c r="I168" s="175" t="s">
        <v>254</v>
      </c>
      <c r="J168" s="176" t="s">
        <v>255</v>
      </c>
      <c r="K168" s="397" t="s">
        <v>544</v>
      </c>
      <c r="L168" s="355">
        <v>0.83098591549295775</v>
      </c>
    </row>
    <row r="169" spans="1:12" ht="29.25">
      <c r="A169" s="163"/>
      <c r="B169" s="167"/>
      <c r="C169" s="141">
        <v>9</v>
      </c>
      <c r="D169" s="175" t="s">
        <v>256</v>
      </c>
      <c r="E169" s="176" t="s">
        <v>257</v>
      </c>
      <c r="F169" s="205"/>
      <c r="G169" s="368">
        <v>0.41068351522113727</v>
      </c>
      <c r="H169" s="178">
        <v>10</v>
      </c>
      <c r="I169" s="175" t="s">
        <v>243</v>
      </c>
      <c r="J169" s="176" t="s">
        <v>258</v>
      </c>
      <c r="K169" s="397" t="s">
        <v>544</v>
      </c>
      <c r="L169" s="355">
        <v>0.74925609998016263</v>
      </c>
    </row>
    <row r="170" spans="1:12" ht="29.25">
      <c r="A170" s="163"/>
      <c r="B170" s="167"/>
      <c r="C170" s="141">
        <v>10</v>
      </c>
      <c r="D170" s="175" t="s">
        <v>259</v>
      </c>
      <c r="E170" s="176" t="s">
        <v>260</v>
      </c>
      <c r="F170" s="205"/>
      <c r="G170" s="368">
        <v>0.33199310740953475</v>
      </c>
      <c r="H170" s="188"/>
      <c r="I170" s="143"/>
      <c r="J170" s="144"/>
      <c r="K170" s="44"/>
      <c r="L170" s="47"/>
    </row>
    <row r="171" spans="1:12" ht="19.5">
      <c r="A171" s="163"/>
      <c r="B171" s="167"/>
      <c r="C171" s="141">
        <v>11</v>
      </c>
      <c r="D171" s="175" t="s">
        <v>261</v>
      </c>
      <c r="E171" s="176" t="s">
        <v>262</v>
      </c>
      <c r="F171" s="205"/>
      <c r="G171" s="368">
        <v>0.44457208500861572</v>
      </c>
      <c r="H171" s="189"/>
      <c r="I171" s="145"/>
      <c r="J171" s="138"/>
      <c r="K171" s="45"/>
      <c r="L171" s="50"/>
    </row>
    <row r="172" spans="1:12" ht="29.25">
      <c r="A172" s="163"/>
      <c r="B172" s="167"/>
      <c r="C172" s="141">
        <v>12</v>
      </c>
      <c r="D172" s="175" t="s">
        <v>263</v>
      </c>
      <c r="E172" s="176" t="s">
        <v>264</v>
      </c>
      <c r="F172" s="205"/>
      <c r="G172" s="368">
        <v>0.39919586444572086</v>
      </c>
      <c r="H172" s="189"/>
      <c r="I172" s="145"/>
      <c r="J172" s="138"/>
      <c r="K172" s="45"/>
      <c r="L172" s="50"/>
    </row>
    <row r="173" spans="1:12" ht="29.25">
      <c r="A173" s="163"/>
      <c r="B173" s="167"/>
      <c r="C173" s="141">
        <v>13</v>
      </c>
      <c r="D173" s="175" t="s">
        <v>265</v>
      </c>
      <c r="E173" s="176" t="s">
        <v>266</v>
      </c>
      <c r="F173" s="205"/>
      <c r="G173" s="368">
        <v>5.3991958644457209E-2</v>
      </c>
      <c r="H173" s="189"/>
      <c r="I173" s="145"/>
      <c r="J173" s="138"/>
      <c r="K173" s="45"/>
      <c r="L173" s="50"/>
    </row>
    <row r="174" spans="1:12" ht="30.75" customHeight="1" thickBot="1">
      <c r="A174" s="163"/>
      <c r="B174" s="167"/>
      <c r="C174" s="139">
        <v>14</v>
      </c>
      <c r="D174" s="173" t="s">
        <v>267</v>
      </c>
      <c r="E174" s="174" t="s">
        <v>268</v>
      </c>
      <c r="F174" s="205"/>
      <c r="G174" s="371">
        <v>0.23779437105112006</v>
      </c>
      <c r="H174" s="192"/>
      <c r="I174" s="157"/>
      <c r="J174" s="158"/>
      <c r="K174" s="60"/>
      <c r="L174" s="61"/>
    </row>
    <row r="175" spans="1:12" ht="10.5" thickTop="1">
      <c r="A175" s="163"/>
      <c r="B175" s="433" t="s">
        <v>575</v>
      </c>
      <c r="C175" s="434"/>
      <c r="D175" s="434"/>
      <c r="E175" s="435"/>
      <c r="F175" s="209"/>
      <c r="G175" s="64">
        <v>6.3</v>
      </c>
      <c r="H175" s="433" t="s">
        <v>575</v>
      </c>
      <c r="I175" s="436"/>
      <c r="J175" s="437"/>
      <c r="K175" s="63">
        <f>COUNTIF($K$158:$K$174,"○")</f>
        <v>0</v>
      </c>
      <c r="L175" s="65">
        <v>7.6</v>
      </c>
    </row>
    <row r="176" spans="1:12" ht="10.5" thickBot="1">
      <c r="A176" s="163"/>
      <c r="B176" s="438" t="s">
        <v>576</v>
      </c>
      <c r="C176" s="439"/>
      <c r="D176" s="439"/>
      <c r="E176" s="440"/>
      <c r="F176" s="393"/>
      <c r="G176" s="392">
        <v>0.45100000000000001</v>
      </c>
      <c r="H176" s="438" t="s">
        <v>576</v>
      </c>
      <c r="I176" s="441"/>
      <c r="J176" s="442"/>
      <c r="K176" s="380">
        <f>K175/10</f>
        <v>0</v>
      </c>
      <c r="L176" s="348">
        <v>0.75600000000000001</v>
      </c>
    </row>
    <row r="177" spans="1:13">
      <c r="A177" s="163"/>
      <c r="B177" s="179" t="s">
        <v>269</v>
      </c>
      <c r="C177" s="180"/>
      <c r="D177" s="180"/>
      <c r="E177" s="181"/>
      <c r="F177" s="95"/>
      <c r="G177" s="96"/>
      <c r="H177" s="200"/>
      <c r="I177" s="201"/>
      <c r="J177" s="202"/>
      <c r="K177" s="96"/>
      <c r="L177" s="99"/>
    </row>
    <row r="178" spans="1:13" ht="62.25" customHeight="1">
      <c r="A178" s="163"/>
      <c r="B178" s="167"/>
      <c r="C178" s="134">
        <v>1</v>
      </c>
      <c r="D178" s="168" t="s">
        <v>270</v>
      </c>
      <c r="E178" s="169" t="s">
        <v>271</v>
      </c>
      <c r="F178" s="205"/>
      <c r="G178" s="367">
        <v>0.63986214819069498</v>
      </c>
      <c r="H178" s="188">
        <v>1</v>
      </c>
      <c r="I178" s="168" t="s">
        <v>249</v>
      </c>
      <c r="J178" s="169" t="s">
        <v>272</v>
      </c>
      <c r="K178" s="397" t="s">
        <v>544</v>
      </c>
      <c r="L178" s="354">
        <v>0.70303511208093628</v>
      </c>
    </row>
    <row r="179" spans="1:13" ht="39" customHeight="1">
      <c r="A179" s="163"/>
      <c r="B179" s="167"/>
      <c r="C179" s="141">
        <v>2</v>
      </c>
      <c r="D179" s="175" t="s">
        <v>273</v>
      </c>
      <c r="E179" s="176" t="s">
        <v>274</v>
      </c>
      <c r="F179" s="205"/>
      <c r="G179" s="368">
        <v>0.7277426766226307</v>
      </c>
      <c r="H179" s="178">
        <v>2</v>
      </c>
      <c r="I179" s="175" t="s">
        <v>256</v>
      </c>
      <c r="J179" s="176" t="s">
        <v>275</v>
      </c>
      <c r="K179" s="397" t="s">
        <v>544</v>
      </c>
      <c r="L179" s="355">
        <v>0.80380876810156709</v>
      </c>
    </row>
    <row r="180" spans="1:13" ht="40.5" customHeight="1">
      <c r="A180" s="163"/>
      <c r="B180" s="167"/>
      <c r="C180" s="141">
        <v>3</v>
      </c>
      <c r="D180" s="175" t="s">
        <v>276</v>
      </c>
      <c r="E180" s="176" t="s">
        <v>277</v>
      </c>
      <c r="F180" s="205"/>
      <c r="G180" s="368">
        <v>0.50086157380815621</v>
      </c>
      <c r="H180" s="178">
        <v>3</v>
      </c>
      <c r="I180" s="175" t="s">
        <v>261</v>
      </c>
      <c r="J180" s="176" t="s">
        <v>278</v>
      </c>
      <c r="K180" s="397" t="s">
        <v>544</v>
      </c>
      <c r="L180" s="355">
        <v>0.67982543146201146</v>
      </c>
    </row>
    <row r="181" spans="1:13" ht="40.5" customHeight="1" thickBot="1">
      <c r="A181" s="163"/>
      <c r="B181" s="167"/>
      <c r="C181" s="139">
        <v>4</v>
      </c>
      <c r="D181" s="173" t="s">
        <v>279</v>
      </c>
      <c r="E181" s="174" t="s">
        <v>280</v>
      </c>
      <c r="F181" s="205"/>
      <c r="G181" s="371">
        <v>0.52211372774267661</v>
      </c>
      <c r="H181" s="189">
        <v>4</v>
      </c>
      <c r="I181" s="173" t="s">
        <v>263</v>
      </c>
      <c r="J181" s="174" t="s">
        <v>281</v>
      </c>
      <c r="K181" s="397" t="s">
        <v>544</v>
      </c>
      <c r="L181" s="357">
        <v>0.86530450307478679</v>
      </c>
    </row>
    <row r="182" spans="1:13" ht="10.5" thickTop="1">
      <c r="A182" s="163"/>
      <c r="B182" s="433" t="s">
        <v>575</v>
      </c>
      <c r="C182" s="434"/>
      <c r="D182" s="434"/>
      <c r="E182" s="435"/>
      <c r="F182" s="209"/>
      <c r="G182" s="64">
        <v>2.4</v>
      </c>
      <c r="H182" s="433" t="s">
        <v>575</v>
      </c>
      <c r="I182" s="436"/>
      <c r="J182" s="437"/>
      <c r="K182" s="63">
        <f>COUNTIF($K$178:$K$181,"○")</f>
        <v>0</v>
      </c>
      <c r="L182" s="65">
        <v>3.1</v>
      </c>
    </row>
    <row r="183" spans="1:13" ht="10.5" thickBot="1">
      <c r="A183" s="163"/>
      <c r="B183" s="438" t="s">
        <v>576</v>
      </c>
      <c r="C183" s="439"/>
      <c r="D183" s="439"/>
      <c r="E183" s="440"/>
      <c r="F183" s="383"/>
      <c r="G183" s="373">
        <v>0.59799999999999998</v>
      </c>
      <c r="H183" s="438" t="s">
        <v>576</v>
      </c>
      <c r="I183" s="441"/>
      <c r="J183" s="442"/>
      <c r="K183" s="378">
        <f>K182/4</f>
        <v>0</v>
      </c>
      <c r="L183" s="342">
        <v>0.76300000000000001</v>
      </c>
    </row>
    <row r="184" spans="1:13">
      <c r="A184" s="163"/>
      <c r="B184" s="179" t="s">
        <v>282</v>
      </c>
      <c r="C184" s="180"/>
      <c r="D184" s="180"/>
      <c r="E184" s="181"/>
      <c r="F184" s="95"/>
      <c r="G184" s="96"/>
      <c r="H184" s="200"/>
      <c r="I184" s="201"/>
      <c r="J184" s="202"/>
      <c r="K184" s="96"/>
      <c r="L184" s="99"/>
    </row>
    <row r="185" spans="1:13" ht="29.25" customHeight="1">
      <c r="A185" s="163"/>
      <c r="B185" s="167"/>
      <c r="C185" s="134">
        <v>1</v>
      </c>
      <c r="D185" s="168" t="s">
        <v>283</v>
      </c>
      <c r="E185" s="169" t="s">
        <v>284</v>
      </c>
      <c r="F185" s="205"/>
      <c r="G185" s="367">
        <v>0.63182079264790347</v>
      </c>
      <c r="H185" s="178"/>
      <c r="I185" s="142"/>
      <c r="J185" s="43"/>
      <c r="K185" s="32"/>
      <c r="L185" s="33"/>
    </row>
    <row r="186" spans="1:13" ht="39.75" customHeight="1">
      <c r="A186" s="163"/>
      <c r="B186" s="167"/>
      <c r="C186" s="141">
        <v>2</v>
      </c>
      <c r="D186" s="175" t="s">
        <v>285</v>
      </c>
      <c r="E186" s="176" t="s">
        <v>286</v>
      </c>
      <c r="F186" s="205"/>
      <c r="G186" s="368">
        <v>0.42906375646180356</v>
      </c>
      <c r="H186" s="178">
        <v>1</v>
      </c>
      <c r="I186" s="175" t="s">
        <v>265</v>
      </c>
      <c r="J186" s="176" t="s">
        <v>287</v>
      </c>
      <c r="K186" s="397" t="s">
        <v>544</v>
      </c>
      <c r="L186" s="355">
        <v>0.61218012299146995</v>
      </c>
    </row>
    <row r="187" spans="1:13" ht="30" customHeight="1">
      <c r="A187" s="163"/>
      <c r="B187" s="167"/>
      <c r="C187" s="141">
        <v>3</v>
      </c>
      <c r="D187" s="175" t="s">
        <v>288</v>
      </c>
      <c r="E187" s="176" t="s">
        <v>289</v>
      </c>
      <c r="F187" s="205"/>
      <c r="G187" s="368">
        <v>0.61114302125215392</v>
      </c>
      <c r="H187" s="178">
        <v>2</v>
      </c>
      <c r="I187" s="175" t="s">
        <v>290</v>
      </c>
      <c r="J187" s="176" t="s">
        <v>291</v>
      </c>
      <c r="K187" s="397" t="s">
        <v>544</v>
      </c>
      <c r="L187" s="355">
        <v>0.83753223566752633</v>
      </c>
    </row>
    <row r="188" spans="1:13" ht="30" customHeight="1">
      <c r="A188" s="163"/>
      <c r="B188" s="167"/>
      <c r="C188" s="134"/>
      <c r="D188" s="143"/>
      <c r="E188" s="144"/>
      <c r="F188" s="207"/>
      <c r="G188" s="344"/>
      <c r="H188" s="178">
        <v>3</v>
      </c>
      <c r="I188" s="175" t="s">
        <v>267</v>
      </c>
      <c r="J188" s="176" t="s">
        <v>292</v>
      </c>
      <c r="K188" s="397" t="s">
        <v>544</v>
      </c>
      <c r="L188" s="355">
        <v>0.79428684784764925</v>
      </c>
    </row>
    <row r="189" spans="1:13" ht="19.5">
      <c r="A189" s="163"/>
      <c r="B189" s="167"/>
      <c r="C189" s="139"/>
      <c r="D189" s="146"/>
      <c r="E189" s="140"/>
      <c r="F189" s="208"/>
      <c r="G189" s="370"/>
      <c r="H189" s="178">
        <v>4</v>
      </c>
      <c r="I189" s="175" t="s">
        <v>293</v>
      </c>
      <c r="J189" s="176" t="s">
        <v>294</v>
      </c>
      <c r="K189" s="397" t="s">
        <v>544</v>
      </c>
      <c r="L189" s="355">
        <v>0.58044038881174376</v>
      </c>
    </row>
    <row r="190" spans="1:13" ht="39">
      <c r="A190" s="163"/>
      <c r="B190" s="394"/>
      <c r="C190" s="139">
        <v>4</v>
      </c>
      <c r="D190" s="173" t="s">
        <v>295</v>
      </c>
      <c r="E190" s="174" t="s">
        <v>296</v>
      </c>
      <c r="F190" s="395"/>
      <c r="G190" s="396">
        <v>0.42734060884549108</v>
      </c>
      <c r="H190" s="190">
        <v>5</v>
      </c>
      <c r="I190" s="173" t="s">
        <v>270</v>
      </c>
      <c r="J190" s="174" t="s">
        <v>297</v>
      </c>
      <c r="K190" s="398" t="s">
        <v>544</v>
      </c>
      <c r="L190" s="359">
        <v>0.47431065264828409</v>
      </c>
      <c r="M190" s="12" t="s">
        <v>298</v>
      </c>
    </row>
    <row r="191" spans="1:13">
      <c r="A191" s="163"/>
      <c r="B191" s="179" t="s">
        <v>299</v>
      </c>
      <c r="C191" s="180"/>
      <c r="D191" s="180"/>
      <c r="E191" s="181"/>
      <c r="F191" s="95"/>
      <c r="G191" s="95"/>
      <c r="H191" s="203"/>
      <c r="I191" s="180"/>
      <c r="J191" s="181"/>
      <c r="K191" s="95"/>
      <c r="L191" s="103"/>
    </row>
    <row r="192" spans="1:13" ht="19.5">
      <c r="A192" s="163"/>
      <c r="B192" s="167"/>
      <c r="C192" s="134">
        <v>5</v>
      </c>
      <c r="D192" s="168" t="s">
        <v>300</v>
      </c>
      <c r="E192" s="169" t="s">
        <v>301</v>
      </c>
      <c r="F192" s="205"/>
      <c r="G192" s="367">
        <v>0.55715106260769676</v>
      </c>
      <c r="H192" s="188">
        <v>6</v>
      </c>
      <c r="I192" s="168" t="s">
        <v>273</v>
      </c>
      <c r="J192" s="169" t="s">
        <v>302</v>
      </c>
      <c r="K192" s="397" t="s">
        <v>544</v>
      </c>
      <c r="L192" s="354">
        <v>0.5546518547907161</v>
      </c>
    </row>
    <row r="193" spans="1:12" ht="29.25">
      <c r="A193" s="163"/>
      <c r="B193" s="167"/>
      <c r="C193" s="141">
        <v>6</v>
      </c>
      <c r="D193" s="175" t="s">
        <v>303</v>
      </c>
      <c r="E193" s="176" t="s">
        <v>304</v>
      </c>
      <c r="F193" s="205"/>
      <c r="G193" s="368">
        <v>0.70706490522688115</v>
      </c>
      <c r="H193" s="178">
        <v>7</v>
      </c>
      <c r="I193" s="175" t="s">
        <v>276</v>
      </c>
      <c r="J193" s="176" t="s">
        <v>305</v>
      </c>
      <c r="K193" s="397" t="s">
        <v>544</v>
      </c>
      <c r="L193" s="355">
        <v>0.96131719896845869</v>
      </c>
    </row>
    <row r="194" spans="1:12" ht="29.25">
      <c r="A194" s="163"/>
      <c r="B194" s="167"/>
      <c r="C194" s="139">
        <v>7</v>
      </c>
      <c r="D194" s="173" t="s">
        <v>306</v>
      </c>
      <c r="E194" s="174" t="s">
        <v>307</v>
      </c>
      <c r="F194" s="205"/>
      <c r="G194" s="371">
        <v>0.53187823090178055</v>
      </c>
      <c r="H194" s="189">
        <v>8</v>
      </c>
      <c r="I194" s="173" t="s">
        <v>279</v>
      </c>
      <c r="J194" s="174" t="s">
        <v>308</v>
      </c>
      <c r="K194" s="397" t="s">
        <v>544</v>
      </c>
      <c r="L194" s="357">
        <v>0.56853798849434634</v>
      </c>
    </row>
    <row r="195" spans="1:12">
      <c r="A195" s="163"/>
      <c r="B195" s="179" t="s">
        <v>309</v>
      </c>
      <c r="C195" s="180"/>
      <c r="D195" s="180"/>
      <c r="E195" s="181"/>
      <c r="F195" s="95"/>
      <c r="G195" s="374"/>
      <c r="H195" s="203"/>
      <c r="I195" s="180"/>
      <c r="J195" s="181"/>
      <c r="K195" s="95"/>
      <c r="L195" s="365"/>
    </row>
    <row r="196" spans="1:12" ht="30" thickBot="1">
      <c r="A196" s="163"/>
      <c r="B196" s="184"/>
      <c r="C196" s="185">
        <v>8</v>
      </c>
      <c r="D196" s="186" t="s">
        <v>310</v>
      </c>
      <c r="E196" s="187" t="s">
        <v>311</v>
      </c>
      <c r="F196" s="205"/>
      <c r="G196" s="375">
        <v>0.67489948305571512</v>
      </c>
      <c r="H196" s="204">
        <v>9</v>
      </c>
      <c r="I196" s="186" t="s">
        <v>312</v>
      </c>
      <c r="J196" s="187" t="s">
        <v>313</v>
      </c>
      <c r="K196" s="397" t="s">
        <v>544</v>
      </c>
      <c r="L196" s="366">
        <v>0.59650862924023007</v>
      </c>
    </row>
    <row r="197" spans="1:12" ht="10.5" thickTop="1">
      <c r="A197" s="107"/>
      <c r="B197" s="448" t="s">
        <v>580</v>
      </c>
      <c r="C197" s="449"/>
      <c r="D197" s="449"/>
      <c r="E197" s="450"/>
      <c r="F197" s="63"/>
      <c r="G197" s="64">
        <v>4.5999999999999996</v>
      </c>
      <c r="H197" s="448" t="s">
        <v>582</v>
      </c>
      <c r="I197" s="451"/>
      <c r="J197" s="452"/>
      <c r="K197" s="63">
        <f>COUNTIF($K$185:$K$196,"○")</f>
        <v>0</v>
      </c>
      <c r="L197" s="108">
        <v>6</v>
      </c>
    </row>
    <row r="198" spans="1:12" ht="10.5" thickBot="1">
      <c r="A198" s="109"/>
      <c r="B198" s="420" t="s">
        <v>581</v>
      </c>
      <c r="C198" s="421"/>
      <c r="D198" s="421"/>
      <c r="E198" s="422"/>
      <c r="F198" s="379"/>
      <c r="G198" s="376">
        <v>0.57099999999999995</v>
      </c>
      <c r="H198" s="420" t="s">
        <v>581</v>
      </c>
      <c r="I198" s="423"/>
      <c r="J198" s="424"/>
      <c r="K198" s="380">
        <f>K197/9</f>
        <v>0</v>
      </c>
      <c r="L198" s="348">
        <v>0.66400000000000003</v>
      </c>
    </row>
    <row r="199" spans="1:12" ht="10.5" thickTop="1">
      <c r="A199" s="425" t="s">
        <v>583</v>
      </c>
      <c r="B199" s="426"/>
      <c r="C199" s="426"/>
      <c r="D199" s="426"/>
      <c r="E199" s="427"/>
      <c r="F199" s="110"/>
      <c r="G199" s="111">
        <v>23.1</v>
      </c>
      <c r="H199" s="428" t="s">
        <v>585</v>
      </c>
      <c r="I199" s="429"/>
      <c r="J199" s="429"/>
      <c r="K199" s="112">
        <f>K127+K136+K155+K175+K182+K197</f>
        <v>0</v>
      </c>
      <c r="L199" s="113">
        <v>30.3</v>
      </c>
    </row>
    <row r="200" spans="1:12" ht="10.5" thickBot="1">
      <c r="A200" s="443" t="s">
        <v>584</v>
      </c>
      <c r="B200" s="444"/>
      <c r="C200" s="444"/>
      <c r="D200" s="444"/>
      <c r="E200" s="445"/>
      <c r="F200" s="384"/>
      <c r="G200" s="377">
        <v>0.49199999999999999</v>
      </c>
      <c r="H200" s="446" t="s">
        <v>314</v>
      </c>
      <c r="I200" s="447"/>
      <c r="J200" s="447"/>
      <c r="K200" s="381">
        <f>K199/43</f>
        <v>0</v>
      </c>
      <c r="L200" s="350">
        <v>0.70399999999999996</v>
      </c>
    </row>
  </sheetData>
  <sheetProtection password="CAE1" sheet="1" objects="1" scenarios="1"/>
  <mergeCells count="52">
    <mergeCell ref="C8:E8"/>
    <mergeCell ref="L158:L159"/>
    <mergeCell ref="K158:K159"/>
    <mergeCell ref="H8:J8"/>
    <mergeCell ref="B62:E62"/>
    <mergeCell ref="H62:J62"/>
    <mergeCell ref="B63:E63"/>
    <mergeCell ref="H63:J63"/>
    <mergeCell ref="B70:E70"/>
    <mergeCell ref="H70:J70"/>
    <mergeCell ref="B71:E71"/>
    <mergeCell ref="H71:J71"/>
    <mergeCell ref="B94:E94"/>
    <mergeCell ref="H94:J94"/>
    <mergeCell ref="B95:E95"/>
    <mergeCell ref="H95:J95"/>
    <mergeCell ref="A96:E96"/>
    <mergeCell ref="H96:J96"/>
    <mergeCell ref="A97:E97"/>
    <mergeCell ref="H97:J97"/>
    <mergeCell ref="B156:E156"/>
    <mergeCell ref="H156:J156"/>
    <mergeCell ref="B127:E127"/>
    <mergeCell ref="H127:J127"/>
    <mergeCell ref="B128:E128"/>
    <mergeCell ref="H128:J128"/>
    <mergeCell ref="B136:E136"/>
    <mergeCell ref="H136:J136"/>
    <mergeCell ref="A200:E200"/>
    <mergeCell ref="H200:J200"/>
    <mergeCell ref="B182:E182"/>
    <mergeCell ref="H182:J182"/>
    <mergeCell ref="B183:E183"/>
    <mergeCell ref="H183:J183"/>
    <mergeCell ref="B197:E197"/>
    <mergeCell ref="H197:J197"/>
    <mergeCell ref="B4:L4"/>
    <mergeCell ref="B198:E198"/>
    <mergeCell ref="H198:J198"/>
    <mergeCell ref="A199:E199"/>
    <mergeCell ref="H199:J199"/>
    <mergeCell ref="H158:H159"/>
    <mergeCell ref="I158:I159"/>
    <mergeCell ref="J158:J159"/>
    <mergeCell ref="B175:E175"/>
    <mergeCell ref="H175:J175"/>
    <mergeCell ref="B176:E176"/>
    <mergeCell ref="H176:J176"/>
    <mergeCell ref="B137:E137"/>
    <mergeCell ref="H137:J137"/>
    <mergeCell ref="B155:E155"/>
    <mergeCell ref="H155:J155"/>
  </mergeCells>
  <phoneticPr fontId="4"/>
  <dataValidations disablePrompts="1" count="1">
    <dataValidation type="list" allowBlank="1" showInputMessage="1" showErrorMessage="1" sqref="K192:K194 K178:K181 K160:K165 K186:K190 K144:K147 K11:K12 K167:K169 K20:K24 K14:K17 K27:K31 K39:K42 K65:K68 K45:K48 K80:K83 K86:K88 K75:K77 K91:K93 K100:K101 K107 K117 K110:K115 K126 K130 K132:K135 K158 K139:K142 K196">
      <formula1>"○,×"</formula1>
    </dataValidation>
  </dataValidations>
  <pageMargins left="0.70866141732283472" right="0.70866141732283472" top="0.74803149606299213" bottom="0.74803149606299213" header="0.31496062992125984" footer="0.31496062992125984"/>
  <pageSetup paperSize="9" orientation="portrait" r:id="rId1"/>
  <rowBreaks count="5" manualBreakCount="5">
    <brk id="63" max="11" man="1"/>
    <brk id="97" max="11" man="1"/>
    <brk id="137" max="11" man="1"/>
    <brk id="156" max="11" man="1"/>
    <brk id="176" max="11" man="1"/>
  </rowBreaks>
</worksheet>
</file>

<file path=xl/worksheets/sheet2.xml><?xml version="1.0" encoding="utf-8"?>
<worksheet xmlns="http://schemas.openxmlformats.org/spreadsheetml/2006/main" xmlns:r="http://schemas.openxmlformats.org/officeDocument/2006/relationships">
  <dimension ref="A1:E14"/>
  <sheetViews>
    <sheetView zoomScaleNormal="100" zoomScaleSheetLayoutView="75" workbookViewId="0">
      <selection sqref="A1:E1"/>
    </sheetView>
  </sheetViews>
  <sheetFormatPr defaultRowHeight="13.5"/>
  <cols>
    <col min="1" max="1" width="1.75" customWidth="1"/>
    <col min="2" max="2" width="16.75" customWidth="1"/>
    <col min="3" max="3" width="118.875" customWidth="1"/>
    <col min="4" max="4" width="0.5" customWidth="1"/>
  </cols>
  <sheetData>
    <row r="1" spans="1:5" s="304" customFormat="1" ht="21.75" customHeight="1">
      <c r="A1" s="482" t="s">
        <v>564</v>
      </c>
      <c r="B1" s="482"/>
      <c r="C1" s="482"/>
      <c r="D1" s="482"/>
      <c r="E1" s="482"/>
    </row>
    <row r="2" spans="1:5" s="304" customFormat="1" ht="8.25" customHeight="1">
      <c r="A2" s="305"/>
      <c r="B2" s="305"/>
      <c r="C2" s="305"/>
      <c r="D2" s="305"/>
      <c r="E2" s="305"/>
    </row>
    <row r="3" spans="1:5" s="304" customFormat="1" ht="79.5" customHeight="1">
      <c r="A3" s="483" t="s">
        <v>555</v>
      </c>
      <c r="B3" s="484"/>
      <c r="C3" s="484"/>
      <c r="D3" s="305"/>
      <c r="E3" s="305"/>
    </row>
    <row r="4" spans="1:5" ht="12.75" customHeight="1">
      <c r="B4" s="485"/>
      <c r="C4" s="485"/>
      <c r="D4" s="306"/>
    </row>
    <row r="5" spans="1:5" s="308" customFormat="1" ht="25.5" customHeight="1" thickBot="1">
      <c r="A5" s="486" t="s">
        <v>556</v>
      </c>
      <c r="B5" s="486"/>
      <c r="C5" s="486"/>
      <c r="D5" s="307"/>
    </row>
    <row r="6" spans="1:5" ht="259.5" customHeight="1" thickBot="1">
      <c r="B6" s="309" t="s">
        <v>557</v>
      </c>
      <c r="C6" s="310" t="s">
        <v>558</v>
      </c>
      <c r="D6" s="306"/>
    </row>
    <row r="7" spans="1:5" ht="57.75" customHeight="1" thickBot="1">
      <c r="B7" s="311" t="s">
        <v>559</v>
      </c>
      <c r="C7" s="312" t="s">
        <v>560</v>
      </c>
      <c r="D7" s="306"/>
    </row>
    <row r="8" spans="1:5" ht="75" customHeight="1" thickBot="1">
      <c r="B8" s="309" t="s">
        <v>561</v>
      </c>
      <c r="C8" s="313" t="s">
        <v>572</v>
      </c>
      <c r="D8" s="306"/>
    </row>
    <row r="9" spans="1:5" ht="6.75" customHeight="1">
      <c r="B9" s="314"/>
      <c r="C9" s="315"/>
      <c r="D9" s="306"/>
    </row>
    <row r="10" spans="1:5" ht="24.95" customHeight="1">
      <c r="B10" s="316"/>
      <c r="C10" s="306"/>
      <c r="D10" s="306"/>
    </row>
    <row r="11" spans="1:5" ht="24.95" customHeight="1">
      <c r="C11" s="306"/>
      <c r="D11" s="306"/>
    </row>
    <row r="12" spans="1:5" ht="14.25">
      <c r="C12" s="306"/>
      <c r="D12" s="306"/>
    </row>
    <row r="13" spans="1:5" ht="14.25">
      <c r="C13" s="306"/>
      <c r="D13" s="306"/>
    </row>
    <row r="14" spans="1:5" ht="14.25">
      <c r="C14" s="306"/>
      <c r="D14" s="306"/>
    </row>
  </sheetData>
  <sheetProtection password="CAE1" sheet="1" objects="1" scenarios="1"/>
  <mergeCells count="4">
    <mergeCell ref="A1:E1"/>
    <mergeCell ref="A3:C3"/>
    <mergeCell ref="B4:C4"/>
    <mergeCell ref="A5:C5"/>
  </mergeCells>
  <phoneticPr fontId="4"/>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FF0000"/>
    <pageSetUpPr fitToPage="1"/>
  </sheetPr>
  <dimension ref="B1:O28"/>
  <sheetViews>
    <sheetView zoomScaleNormal="100" workbookViewId="0"/>
  </sheetViews>
  <sheetFormatPr defaultRowHeight="13.5"/>
  <cols>
    <col min="2" max="2" width="2.625" customWidth="1"/>
    <col min="3" max="3" width="56.875" customWidth="1"/>
    <col min="4" max="5" width="11.25" customWidth="1"/>
  </cols>
  <sheetData>
    <row r="1" spans="2:15" s="317" customFormat="1"/>
    <row r="2" spans="2:15" s="317" customFormat="1" ht="19.5">
      <c r="B2" s="324" t="s">
        <v>565</v>
      </c>
    </row>
    <row r="3" spans="2:15" ht="7.5" customHeight="1" thickBot="1"/>
    <row r="4" spans="2:15" ht="91.5" customHeight="1" thickBot="1">
      <c r="B4" s="487" t="s">
        <v>566</v>
      </c>
      <c r="C4" s="488"/>
      <c r="D4" s="488"/>
      <c r="E4" s="489"/>
    </row>
    <row r="5" spans="2:15">
      <c r="C5" s="121"/>
      <c r="D5" s="121"/>
      <c r="E5" s="121"/>
      <c r="F5" s="121"/>
      <c r="G5" s="121"/>
      <c r="H5" s="121"/>
      <c r="I5" s="121"/>
      <c r="J5" s="121"/>
      <c r="K5" s="121"/>
      <c r="L5" s="121"/>
      <c r="M5" s="121"/>
      <c r="N5" s="121"/>
      <c r="O5" s="121"/>
    </row>
    <row r="6" spans="2:15" ht="21" customHeight="1" thickBot="1">
      <c r="C6" s="121"/>
      <c r="D6" s="118" t="s">
        <v>341</v>
      </c>
      <c r="E6" s="121"/>
      <c r="F6" s="121"/>
      <c r="G6" s="121"/>
      <c r="H6" s="121"/>
      <c r="I6" s="121"/>
      <c r="J6" s="121"/>
      <c r="K6" s="121"/>
      <c r="L6" s="121"/>
      <c r="M6" s="121"/>
      <c r="N6" s="121"/>
      <c r="O6" s="121"/>
    </row>
    <row r="7" spans="2:15" ht="19.5" customHeight="1">
      <c r="B7" s="129"/>
      <c r="C7" s="123"/>
      <c r="D7" s="408" t="s">
        <v>342</v>
      </c>
      <c r="E7" s="127" t="s">
        <v>315</v>
      </c>
      <c r="F7" s="121"/>
      <c r="G7" s="121"/>
      <c r="H7" s="121"/>
      <c r="I7" s="121"/>
      <c r="J7" s="121"/>
      <c r="K7" s="121"/>
      <c r="L7" s="121"/>
      <c r="M7" s="121"/>
      <c r="N7" s="121"/>
      <c r="O7" s="121"/>
    </row>
    <row r="8" spans="2:15" ht="15.75">
      <c r="B8" s="130">
        <v>1</v>
      </c>
      <c r="C8" s="124" t="s">
        <v>316</v>
      </c>
      <c r="D8" s="411">
        <f>'1.業務チェックシート'!K63</f>
        <v>0</v>
      </c>
      <c r="E8" s="412">
        <v>0.65600000000000003</v>
      </c>
      <c r="F8" s="121"/>
      <c r="G8" s="121"/>
      <c r="H8" s="121"/>
      <c r="I8" s="121"/>
      <c r="J8" s="121"/>
      <c r="K8" s="121"/>
      <c r="L8" s="121"/>
      <c r="M8" s="121"/>
      <c r="N8" s="121"/>
      <c r="O8" s="121"/>
    </row>
    <row r="9" spans="2:15" ht="15.75">
      <c r="B9" s="130">
        <v>2</v>
      </c>
      <c r="C9" s="125" t="s">
        <v>317</v>
      </c>
      <c r="D9" s="413">
        <f>'1.業務チェックシート'!K71</f>
        <v>0</v>
      </c>
      <c r="E9" s="414">
        <v>0.624</v>
      </c>
      <c r="F9" s="121"/>
      <c r="G9" s="121"/>
      <c r="H9" s="121"/>
      <c r="I9" s="121"/>
      <c r="J9" s="121"/>
      <c r="K9" s="121"/>
      <c r="L9" s="121"/>
      <c r="M9" s="121"/>
      <c r="N9" s="121"/>
      <c r="O9" s="121"/>
    </row>
    <row r="10" spans="2:15" ht="15.75">
      <c r="B10" s="130">
        <v>3</v>
      </c>
      <c r="C10" s="125" t="s">
        <v>318</v>
      </c>
      <c r="D10" s="413">
        <f>'1.業務チェックシート'!K95</f>
        <v>0</v>
      </c>
      <c r="E10" s="414">
        <v>0.67600000000000005</v>
      </c>
      <c r="F10" s="121"/>
      <c r="G10" s="121"/>
      <c r="H10" s="121"/>
      <c r="I10" s="121"/>
      <c r="J10" s="121"/>
      <c r="K10" s="121"/>
      <c r="L10" s="121"/>
      <c r="M10" s="121"/>
      <c r="N10" s="121"/>
      <c r="O10" s="121"/>
    </row>
    <row r="11" spans="2:15" ht="15.75">
      <c r="B11" s="130">
        <v>4</v>
      </c>
      <c r="C11" s="125" t="s">
        <v>319</v>
      </c>
      <c r="D11" s="413">
        <f>'1.業務チェックシート'!K128</f>
        <v>0</v>
      </c>
      <c r="E11" s="414">
        <v>0.72899999999999998</v>
      </c>
      <c r="F11" s="121"/>
      <c r="G11" s="121"/>
      <c r="H11" s="121"/>
      <c r="I11" s="121"/>
      <c r="J11" s="121"/>
      <c r="K11" s="121"/>
      <c r="L11" s="121"/>
      <c r="M11" s="121"/>
      <c r="N11" s="121"/>
      <c r="O11" s="121"/>
    </row>
    <row r="12" spans="2:15" ht="15.75">
      <c r="B12" s="130">
        <v>5</v>
      </c>
      <c r="C12" s="125" t="s">
        <v>320</v>
      </c>
      <c r="D12" s="413">
        <f>'1.業務チェックシート'!K137</f>
        <v>0</v>
      </c>
      <c r="E12" s="414">
        <v>0.73899999999999999</v>
      </c>
      <c r="F12" s="121"/>
      <c r="G12" s="121"/>
      <c r="H12" s="121"/>
      <c r="I12" s="121"/>
      <c r="J12" s="121"/>
      <c r="K12" s="121"/>
      <c r="L12" s="121"/>
      <c r="M12" s="121"/>
      <c r="N12" s="121"/>
      <c r="O12" s="121"/>
    </row>
    <row r="13" spans="2:15" ht="15.75">
      <c r="B13" s="130">
        <v>6</v>
      </c>
      <c r="C13" s="125" t="s">
        <v>321</v>
      </c>
      <c r="D13" s="413">
        <f>'1.業務チェックシート'!K156</f>
        <v>0</v>
      </c>
      <c r="E13" s="414">
        <v>0.61199999999999999</v>
      </c>
      <c r="F13" s="121"/>
      <c r="G13" s="121"/>
      <c r="H13" s="121"/>
      <c r="I13" s="121"/>
      <c r="J13" s="121"/>
      <c r="K13" s="121"/>
      <c r="L13" s="121"/>
      <c r="M13" s="121"/>
      <c r="N13" s="121"/>
      <c r="O13" s="121"/>
    </row>
    <row r="14" spans="2:15" ht="15.75">
      <c r="B14" s="130">
        <v>7</v>
      </c>
      <c r="C14" s="125" t="s">
        <v>322</v>
      </c>
      <c r="D14" s="413">
        <f>'1.業務チェックシート'!K176</f>
        <v>0</v>
      </c>
      <c r="E14" s="414">
        <v>0.75600000000000001</v>
      </c>
      <c r="F14" s="121"/>
      <c r="G14" s="121"/>
      <c r="H14" s="121"/>
      <c r="I14" s="121"/>
      <c r="J14" s="121"/>
      <c r="K14" s="121"/>
      <c r="L14" s="121"/>
      <c r="M14" s="121"/>
      <c r="N14" s="121"/>
      <c r="O14" s="121"/>
    </row>
    <row r="15" spans="2:15" ht="15.75">
      <c r="B15" s="130">
        <v>8</v>
      </c>
      <c r="C15" s="125" t="s">
        <v>323</v>
      </c>
      <c r="D15" s="413">
        <f>'1.業務チェックシート'!K183</f>
        <v>0</v>
      </c>
      <c r="E15" s="414">
        <v>0.76300000000000001</v>
      </c>
      <c r="F15" s="121"/>
      <c r="G15" s="121"/>
      <c r="H15" s="121"/>
      <c r="I15" s="121"/>
      <c r="J15" s="121"/>
      <c r="K15" s="121"/>
      <c r="L15" s="121"/>
      <c r="M15" s="121"/>
      <c r="N15" s="121"/>
      <c r="O15" s="121"/>
    </row>
    <row r="16" spans="2:15" ht="16.5" thickBot="1">
      <c r="B16" s="130">
        <v>9</v>
      </c>
      <c r="C16" s="126" t="s">
        <v>324</v>
      </c>
      <c r="D16" s="415">
        <f>'1.業務チェックシート'!K198</f>
        <v>0</v>
      </c>
      <c r="E16" s="416">
        <v>0.66400000000000003</v>
      </c>
      <c r="F16" s="121"/>
      <c r="G16" s="121"/>
      <c r="H16" s="121"/>
      <c r="I16" s="121"/>
      <c r="J16" s="121"/>
      <c r="K16" s="121"/>
      <c r="L16" s="121"/>
      <c r="M16" s="121"/>
      <c r="N16" s="121"/>
      <c r="O16" s="121"/>
    </row>
    <row r="17" spans="3:15">
      <c r="C17" s="121"/>
      <c r="D17" s="122"/>
      <c r="E17" s="122"/>
      <c r="F17" s="121"/>
      <c r="G17" s="121"/>
      <c r="H17" s="121"/>
      <c r="I17" s="121"/>
      <c r="J17" s="121"/>
      <c r="K17" s="121"/>
      <c r="L17" s="121"/>
      <c r="M17" s="121"/>
      <c r="N17" s="121"/>
      <c r="O17" s="121"/>
    </row>
    <row r="18" spans="3:15" ht="15.75">
      <c r="C18" s="128" t="s">
        <v>326</v>
      </c>
      <c r="D18" s="122"/>
      <c r="E18" s="122"/>
      <c r="F18" s="121"/>
      <c r="G18" s="121"/>
      <c r="H18" s="121"/>
      <c r="I18" s="121"/>
      <c r="J18" s="121"/>
      <c r="K18" s="121"/>
      <c r="L18" s="121"/>
      <c r="M18" s="121"/>
      <c r="N18" s="121"/>
      <c r="O18" s="121"/>
    </row>
    <row r="19" spans="3:15">
      <c r="C19" s="121"/>
      <c r="D19" s="122"/>
      <c r="E19" s="122"/>
      <c r="F19" s="121"/>
      <c r="G19" s="121"/>
      <c r="H19" s="121"/>
      <c r="I19" s="121"/>
      <c r="J19" s="121"/>
      <c r="K19" s="121"/>
      <c r="L19" s="121"/>
      <c r="M19" s="121"/>
      <c r="N19" s="121"/>
      <c r="O19" s="121"/>
    </row>
    <row r="20" spans="3:15">
      <c r="C20" s="121"/>
      <c r="D20" s="122"/>
      <c r="E20" s="122"/>
      <c r="F20" s="121"/>
      <c r="G20" s="121"/>
      <c r="H20" s="121"/>
      <c r="I20" s="121"/>
      <c r="J20" s="121"/>
      <c r="K20" s="121"/>
      <c r="L20" s="121"/>
      <c r="M20" s="121"/>
      <c r="N20" s="121"/>
      <c r="O20" s="121"/>
    </row>
    <row r="21" spans="3:15">
      <c r="C21" s="121"/>
      <c r="D21" s="122"/>
      <c r="E21" s="122"/>
      <c r="F21" s="121"/>
      <c r="G21" s="121"/>
      <c r="H21" s="121"/>
      <c r="I21" s="121"/>
      <c r="J21" s="121"/>
      <c r="K21" s="121"/>
      <c r="L21" s="121"/>
      <c r="M21" s="121"/>
      <c r="N21" s="121"/>
      <c r="O21" s="121"/>
    </row>
    <row r="22" spans="3:15">
      <c r="C22" s="121"/>
      <c r="D22" s="122"/>
      <c r="E22" s="122"/>
      <c r="F22" s="121"/>
      <c r="G22" s="121"/>
      <c r="H22" s="121"/>
      <c r="I22" s="121"/>
      <c r="J22" s="121"/>
      <c r="K22" s="121"/>
      <c r="L22" s="121"/>
      <c r="M22" s="121"/>
      <c r="N22" s="121"/>
      <c r="O22" s="121"/>
    </row>
    <row r="23" spans="3:15">
      <c r="C23" s="121"/>
      <c r="D23" s="122"/>
      <c r="E23" s="122"/>
      <c r="F23" s="121"/>
      <c r="G23" s="121"/>
      <c r="H23" s="121"/>
      <c r="I23" s="121"/>
      <c r="J23" s="121"/>
      <c r="K23" s="121"/>
      <c r="L23" s="121"/>
      <c r="M23" s="121"/>
      <c r="N23" s="121"/>
      <c r="O23" s="121"/>
    </row>
    <row r="24" spans="3:15">
      <c r="C24" s="121"/>
      <c r="D24" s="122"/>
      <c r="E24" s="122"/>
      <c r="F24" s="121"/>
      <c r="G24" s="121"/>
      <c r="H24" s="121"/>
      <c r="I24" s="121"/>
      <c r="J24" s="121"/>
      <c r="K24" s="121"/>
      <c r="L24" s="121"/>
      <c r="M24" s="121"/>
      <c r="N24" s="121"/>
      <c r="O24" s="121"/>
    </row>
    <row r="25" spans="3:15">
      <c r="C25" s="121"/>
      <c r="D25" s="122"/>
      <c r="E25" s="122"/>
      <c r="F25" s="121"/>
      <c r="G25" s="121"/>
      <c r="H25" s="121"/>
      <c r="I25" s="121"/>
      <c r="J25" s="121"/>
      <c r="K25" s="121"/>
      <c r="L25" s="121"/>
      <c r="M25" s="121"/>
      <c r="N25" s="121"/>
      <c r="O25" s="121"/>
    </row>
    <row r="26" spans="3:15">
      <c r="C26" s="121"/>
      <c r="D26" s="122"/>
      <c r="E26" s="122"/>
      <c r="F26" s="121"/>
      <c r="G26" s="121"/>
      <c r="H26" s="121"/>
      <c r="I26" s="121"/>
      <c r="J26" s="121"/>
      <c r="K26" s="121"/>
      <c r="L26" s="121"/>
      <c r="M26" s="121"/>
      <c r="N26" s="121"/>
      <c r="O26" s="121"/>
    </row>
    <row r="27" spans="3:15">
      <c r="C27" s="121"/>
      <c r="D27" s="122"/>
      <c r="E27" s="122"/>
      <c r="F27" s="121"/>
      <c r="G27" s="121"/>
      <c r="H27" s="121"/>
      <c r="I27" s="121"/>
      <c r="J27" s="121"/>
      <c r="K27" s="121"/>
      <c r="L27" s="121"/>
      <c r="M27" s="121"/>
      <c r="N27" s="121"/>
      <c r="O27" s="121"/>
    </row>
    <row r="28" spans="3:15">
      <c r="C28" s="121"/>
      <c r="D28" s="122"/>
      <c r="E28" s="122"/>
      <c r="F28" s="121"/>
      <c r="G28" s="121"/>
      <c r="H28" s="121"/>
      <c r="I28" s="121"/>
      <c r="J28" s="121"/>
      <c r="K28" s="121"/>
      <c r="L28" s="121"/>
      <c r="M28" s="121"/>
      <c r="N28" s="121"/>
      <c r="O28" s="121"/>
    </row>
  </sheetData>
  <sheetProtection password="CAE1" sheet="1" objects="1" scenarios="1"/>
  <mergeCells count="1">
    <mergeCell ref="B4:E4"/>
  </mergeCells>
  <phoneticPr fontId="4"/>
  <pageMargins left="0.7" right="0.7" top="0.75" bottom="0.75" header="0.3" footer="0.3"/>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sheetPr>
    <tabColor theme="6" tint="-0.249977111117893"/>
  </sheetPr>
  <dimension ref="A1:K82"/>
  <sheetViews>
    <sheetView zoomScale="90" zoomScaleNormal="90" workbookViewId="0"/>
  </sheetViews>
  <sheetFormatPr defaultRowHeight="13.5"/>
  <cols>
    <col min="1" max="1" width="4.5" style="259" customWidth="1"/>
    <col min="2" max="2" width="4.875" style="259" customWidth="1"/>
    <col min="3" max="3" width="7.375" style="260" bestFit="1" customWidth="1"/>
    <col min="4" max="4" width="23.875" style="260" customWidth="1"/>
    <col min="5" max="6" width="9.375" style="261" customWidth="1"/>
    <col min="7" max="7" width="7.375" style="260" bestFit="1" customWidth="1"/>
    <col min="8" max="8" width="22.875" style="260" customWidth="1"/>
    <col min="10" max="10" width="9" customWidth="1"/>
    <col min="11" max="11" width="1" style="276" customWidth="1"/>
  </cols>
  <sheetData>
    <row r="1" spans="1:11" s="319" customFormat="1">
      <c r="A1" s="320"/>
      <c r="B1" s="320"/>
      <c r="C1" s="321"/>
      <c r="D1" s="321"/>
      <c r="E1" s="322"/>
      <c r="F1" s="322"/>
      <c r="G1" s="321"/>
      <c r="H1" s="321"/>
      <c r="K1" s="323"/>
    </row>
    <row r="2" spans="1:11" s="319" customFormat="1" ht="19.5">
      <c r="A2" s="320"/>
      <c r="B2" s="328" t="s">
        <v>568</v>
      </c>
      <c r="C2" s="321"/>
      <c r="D2" s="321"/>
      <c r="E2" s="322"/>
      <c r="F2" s="322"/>
      <c r="G2" s="321"/>
      <c r="H2" s="321"/>
      <c r="K2" s="323"/>
    </row>
    <row r="3" spans="1:11" ht="14.25" thickBot="1"/>
    <row r="4" spans="1:11" ht="223.5" customHeight="1">
      <c r="B4" s="495" t="s">
        <v>588</v>
      </c>
      <c r="C4" s="496"/>
      <c r="D4" s="496"/>
      <c r="E4" s="496"/>
      <c r="F4" s="496"/>
      <c r="G4" s="496"/>
      <c r="H4" s="496"/>
      <c r="I4" s="497"/>
    </row>
    <row r="5" spans="1:11" s="329" customFormat="1" ht="268.5" customHeight="1" thickBot="1">
      <c r="A5" s="335"/>
      <c r="B5" s="503" t="s">
        <v>589</v>
      </c>
      <c r="C5" s="504"/>
      <c r="D5" s="504"/>
      <c r="E5" s="504"/>
      <c r="F5" s="504"/>
      <c r="G5" s="504"/>
      <c r="H5" s="504"/>
      <c r="I5" s="505"/>
      <c r="K5" s="336"/>
    </row>
    <row r="6" spans="1:11" ht="14.25" thickBot="1"/>
    <row r="7" spans="1:11" s="325" customFormat="1" ht="180.75" customHeight="1" thickBot="1">
      <c r="A7" s="326"/>
      <c r="B7" s="502" t="s">
        <v>567</v>
      </c>
      <c r="C7" s="488"/>
      <c r="D7" s="488"/>
      <c r="E7" s="488"/>
      <c r="F7" s="488"/>
      <c r="G7" s="488"/>
      <c r="H7" s="488"/>
      <c r="I7" s="489"/>
      <c r="K7" s="327"/>
    </row>
    <row r="8" spans="1:11" s="329" customFormat="1" ht="14.25" customHeight="1">
      <c r="A8" s="335"/>
      <c r="B8" s="338"/>
      <c r="C8" s="339"/>
      <c r="D8" s="339"/>
      <c r="E8" s="339"/>
      <c r="F8" s="339"/>
      <c r="G8" s="339"/>
      <c r="H8" s="339"/>
      <c r="I8" s="339"/>
      <c r="K8" s="336"/>
    </row>
    <row r="9" spans="1:11" ht="15.75">
      <c r="B9" s="272"/>
      <c r="D9" s="272" t="s">
        <v>546</v>
      </c>
    </row>
    <row r="10" spans="1:11" ht="15" customHeight="1">
      <c r="D10" s="285"/>
      <c r="E10" s="286" t="s">
        <v>551</v>
      </c>
      <c r="F10" s="286" t="s">
        <v>552</v>
      </c>
    </row>
    <row r="11" spans="1:11" ht="15" customHeight="1">
      <c r="D11" s="279" t="s">
        <v>547</v>
      </c>
      <c r="E11" s="280">
        <f>COUNTIF($K$21:$K$82,"1")</f>
        <v>0</v>
      </c>
      <c r="F11" s="281">
        <f>E11/$E$15</f>
        <v>0</v>
      </c>
    </row>
    <row r="12" spans="1:11" ht="15" customHeight="1">
      <c r="D12" s="279" t="s">
        <v>548</v>
      </c>
      <c r="E12" s="280">
        <f>COUNTIF($K$21:$K$82,"3")</f>
        <v>0</v>
      </c>
      <c r="F12" s="281">
        <f>E12/$E$15</f>
        <v>0</v>
      </c>
    </row>
    <row r="13" spans="1:11" ht="15" customHeight="1">
      <c r="D13" s="279" t="s">
        <v>549</v>
      </c>
      <c r="E13" s="280">
        <f>COUNTIF($K$21:$K$82,"2")</f>
        <v>0</v>
      </c>
      <c r="F13" s="281">
        <f>E13/$E$15</f>
        <v>0</v>
      </c>
    </row>
    <row r="14" spans="1:11" ht="15" customHeight="1">
      <c r="D14" s="279" t="s">
        <v>550</v>
      </c>
      <c r="E14" s="280">
        <f>COUNTIF($K$21:$K$82,"4")</f>
        <v>0</v>
      </c>
      <c r="F14" s="281">
        <f>E14/$E$15</f>
        <v>0</v>
      </c>
    </row>
    <row r="15" spans="1:11" ht="15" customHeight="1">
      <c r="D15" s="278"/>
      <c r="E15" s="280">
        <v>44</v>
      </c>
      <c r="F15" s="281">
        <f>E15/$E$15</f>
        <v>1</v>
      </c>
    </row>
    <row r="16" spans="1:11" ht="16.5" customHeight="1">
      <c r="D16" s="282"/>
      <c r="E16" s="283"/>
      <c r="F16" s="284"/>
      <c r="I16" s="118" t="s">
        <v>569</v>
      </c>
      <c r="J16" s="329"/>
    </row>
    <row r="17" spans="1:11" ht="20.25" customHeight="1" thickBot="1">
      <c r="E17" s="301" t="s">
        <v>590</v>
      </c>
      <c r="F17" s="322"/>
      <c r="G17" s="321"/>
    </row>
    <row r="18" spans="1:11">
      <c r="A18" s="492"/>
      <c r="B18" s="492"/>
      <c r="C18" s="498" t="s">
        <v>343</v>
      </c>
      <c r="D18" s="499"/>
      <c r="E18" s="400" t="s">
        <v>344</v>
      </c>
      <c r="F18" s="296" t="s">
        <v>344</v>
      </c>
      <c r="G18" s="500" t="s">
        <v>345</v>
      </c>
      <c r="H18" s="501"/>
      <c r="I18" s="129" t="s">
        <v>545</v>
      </c>
    </row>
    <row r="19" spans="1:11">
      <c r="A19" s="269" t="s">
        <v>346</v>
      </c>
      <c r="B19" s="270"/>
      <c r="C19" s="270"/>
      <c r="D19" s="270"/>
      <c r="E19" s="401"/>
      <c r="F19" s="270"/>
      <c r="G19" s="270"/>
      <c r="H19" s="270"/>
      <c r="I19" s="271"/>
    </row>
    <row r="20" spans="1:11">
      <c r="A20" s="493"/>
      <c r="B20" s="287" t="s">
        <v>347</v>
      </c>
      <c r="C20" s="288"/>
      <c r="D20" s="288"/>
      <c r="E20" s="402"/>
      <c r="F20" s="288"/>
      <c r="G20" s="288"/>
      <c r="H20" s="288"/>
      <c r="I20" s="289"/>
    </row>
    <row r="21" spans="1:11" ht="54">
      <c r="A21" s="493"/>
      <c r="B21" s="494"/>
      <c r="C21" s="255" t="s">
        <v>348</v>
      </c>
      <c r="D21" s="262" t="s">
        <v>349</v>
      </c>
      <c r="E21" s="403"/>
      <c r="F21" s="297" t="str">
        <f>'1.業務チェックシート'!K11</f>
        <v>×</v>
      </c>
      <c r="G21" s="255" t="s">
        <v>350</v>
      </c>
      <c r="H21" s="262" t="s">
        <v>351</v>
      </c>
      <c r="I21" s="273">
        <f>IF(AND(E21="○",F21="○"),1,IF(AND(E21="○",F21="×"),2,IF(AND(E21="×",F21="○"),3,IF(AND(E21="×",F21="×"),4,5))))</f>
        <v>5</v>
      </c>
      <c r="K21" s="277">
        <f>I21</f>
        <v>5</v>
      </c>
    </row>
    <row r="22" spans="1:11" ht="72.75" customHeight="1">
      <c r="A22" s="493"/>
      <c r="B22" s="494"/>
      <c r="C22" s="255" t="s">
        <v>352</v>
      </c>
      <c r="D22" s="262" t="s">
        <v>353</v>
      </c>
      <c r="E22" s="403"/>
      <c r="F22" s="297" t="str">
        <f>'1.業務チェックシート'!K12</f>
        <v>×</v>
      </c>
      <c r="G22" s="255" t="s">
        <v>354</v>
      </c>
      <c r="H22" s="262" t="s">
        <v>355</v>
      </c>
      <c r="I22" s="273">
        <f t="shared" ref="I22:I32" si="0">IF(AND(E22="○",F22="○"),1,IF(AND(E22="○",F22="×"),2,IF(AND(E22="×",F22="○"),3,IF(AND(E22="×",F22="×"),4,5))))</f>
        <v>5</v>
      </c>
      <c r="K22" s="277">
        <f t="shared" ref="K22:K82" si="1">I22</f>
        <v>5</v>
      </c>
    </row>
    <row r="23" spans="1:11" ht="54">
      <c r="A23" s="493"/>
      <c r="B23" s="494"/>
      <c r="C23" s="255" t="s">
        <v>356</v>
      </c>
      <c r="D23" s="262" t="s">
        <v>357</v>
      </c>
      <c r="E23" s="403"/>
      <c r="F23" s="297" t="str">
        <f>'1.業務チェックシート'!K15</f>
        <v>×</v>
      </c>
      <c r="G23" s="255" t="s">
        <v>358</v>
      </c>
      <c r="H23" s="262" t="s">
        <v>359</v>
      </c>
      <c r="I23" s="273">
        <f t="shared" si="0"/>
        <v>5</v>
      </c>
      <c r="K23" s="277">
        <f t="shared" si="1"/>
        <v>5</v>
      </c>
    </row>
    <row r="24" spans="1:11" ht="58.5" customHeight="1">
      <c r="A24" s="493"/>
      <c r="B24" s="494"/>
      <c r="C24" s="255" t="s">
        <v>360</v>
      </c>
      <c r="D24" s="262" t="s">
        <v>361</v>
      </c>
      <c r="E24" s="403"/>
      <c r="F24" s="297" t="str">
        <f>'1.業務チェックシート'!K14</f>
        <v>×</v>
      </c>
      <c r="G24" s="255" t="s">
        <v>362</v>
      </c>
      <c r="H24" s="262" t="s">
        <v>363</v>
      </c>
      <c r="I24" s="273">
        <f t="shared" si="0"/>
        <v>5</v>
      </c>
      <c r="K24" s="277">
        <f t="shared" si="1"/>
        <v>5</v>
      </c>
    </row>
    <row r="25" spans="1:11" ht="54">
      <c r="A25" s="493"/>
      <c r="B25" s="494"/>
      <c r="C25" s="255" t="s">
        <v>364</v>
      </c>
      <c r="D25" s="262" t="s">
        <v>365</v>
      </c>
      <c r="E25" s="403"/>
      <c r="F25" s="297" t="str">
        <f>'1.業務チェックシート'!K16</f>
        <v>×</v>
      </c>
      <c r="G25" s="255" t="s">
        <v>366</v>
      </c>
      <c r="H25" s="262" t="s">
        <v>367</v>
      </c>
      <c r="I25" s="273">
        <f t="shared" si="0"/>
        <v>5</v>
      </c>
      <c r="K25" s="277">
        <f t="shared" si="1"/>
        <v>5</v>
      </c>
    </row>
    <row r="26" spans="1:11" ht="54">
      <c r="A26" s="493"/>
      <c r="B26" s="494"/>
      <c r="C26" s="255" t="s">
        <v>368</v>
      </c>
      <c r="D26" s="262" t="s">
        <v>369</v>
      </c>
      <c r="E26" s="403"/>
      <c r="F26" s="297" t="str">
        <f>'1.業務チェックシート'!K17</f>
        <v>×</v>
      </c>
      <c r="G26" s="255" t="s">
        <v>352</v>
      </c>
      <c r="H26" s="262" t="s">
        <v>370</v>
      </c>
      <c r="I26" s="273">
        <f t="shared" si="0"/>
        <v>5</v>
      </c>
      <c r="K26" s="277">
        <f t="shared" si="1"/>
        <v>5</v>
      </c>
    </row>
    <row r="27" spans="1:11" ht="40.5">
      <c r="A27" s="493"/>
      <c r="B27" s="494"/>
      <c r="C27" s="255" t="s">
        <v>371</v>
      </c>
      <c r="D27" s="262" t="s">
        <v>372</v>
      </c>
      <c r="E27" s="403"/>
      <c r="F27" s="297" t="str">
        <f>'1.業務チェックシート'!K18</f>
        <v>×</v>
      </c>
      <c r="G27" s="255" t="s">
        <v>373</v>
      </c>
      <c r="H27" s="262" t="s">
        <v>374</v>
      </c>
      <c r="I27" s="273">
        <f t="shared" si="0"/>
        <v>5</v>
      </c>
      <c r="K27" s="277">
        <f t="shared" si="1"/>
        <v>5</v>
      </c>
    </row>
    <row r="28" spans="1:11" ht="69" customHeight="1">
      <c r="A28" s="493"/>
      <c r="B28" s="494"/>
      <c r="C28" s="255" t="s">
        <v>375</v>
      </c>
      <c r="D28" s="263" t="s">
        <v>376</v>
      </c>
      <c r="E28" s="403"/>
      <c r="F28" s="297" t="str">
        <f>'1.業務チェックシート'!K25</f>
        <v>×</v>
      </c>
      <c r="G28" s="255" t="s">
        <v>377</v>
      </c>
      <c r="H28" s="262" t="s">
        <v>378</v>
      </c>
      <c r="I28" s="273">
        <f t="shared" si="0"/>
        <v>5</v>
      </c>
      <c r="K28" s="277">
        <f t="shared" si="1"/>
        <v>5</v>
      </c>
    </row>
    <row r="29" spans="1:11" ht="67.5">
      <c r="A29" s="493"/>
      <c r="B29" s="494"/>
      <c r="C29" s="255" t="s">
        <v>379</v>
      </c>
      <c r="D29" s="262" t="s">
        <v>380</v>
      </c>
      <c r="E29" s="403"/>
      <c r="F29" s="297" t="str">
        <f>'1.業務チェックシート'!K40</f>
        <v>×</v>
      </c>
      <c r="G29" s="255" t="s">
        <v>381</v>
      </c>
      <c r="H29" s="262" t="s">
        <v>382</v>
      </c>
      <c r="I29" s="273">
        <f t="shared" si="0"/>
        <v>5</v>
      </c>
      <c r="K29" s="277">
        <f t="shared" si="1"/>
        <v>5</v>
      </c>
    </row>
    <row r="30" spans="1:11" ht="54">
      <c r="A30" s="493"/>
      <c r="B30" s="494"/>
      <c r="C30" s="255" t="s">
        <v>383</v>
      </c>
      <c r="D30" s="262" t="s">
        <v>384</v>
      </c>
      <c r="E30" s="403"/>
      <c r="F30" s="297" t="str">
        <f>'1.業務チェックシート'!K42</f>
        <v>×</v>
      </c>
      <c r="G30" s="255" t="s">
        <v>385</v>
      </c>
      <c r="H30" s="262" t="s">
        <v>386</v>
      </c>
      <c r="I30" s="273">
        <f t="shared" si="0"/>
        <v>5</v>
      </c>
      <c r="K30" s="277">
        <f t="shared" si="1"/>
        <v>5</v>
      </c>
    </row>
    <row r="31" spans="1:11" ht="40.5">
      <c r="A31" s="493"/>
      <c r="B31" s="494"/>
      <c r="C31" s="255" t="s">
        <v>387</v>
      </c>
      <c r="D31" s="262" t="s">
        <v>388</v>
      </c>
      <c r="E31" s="403"/>
      <c r="F31" s="297" t="str">
        <f>'1.業務チェックシート'!K43</f>
        <v>×</v>
      </c>
      <c r="G31" s="255" t="s">
        <v>389</v>
      </c>
      <c r="H31" s="262" t="s">
        <v>390</v>
      </c>
      <c r="I31" s="273">
        <f t="shared" si="0"/>
        <v>5</v>
      </c>
      <c r="K31" s="277">
        <f t="shared" si="1"/>
        <v>5</v>
      </c>
    </row>
    <row r="32" spans="1:11" ht="69.75" customHeight="1">
      <c r="A32" s="493"/>
      <c r="B32" s="494"/>
      <c r="C32" s="255" t="s">
        <v>391</v>
      </c>
      <c r="D32" s="262" t="s">
        <v>392</v>
      </c>
      <c r="E32" s="403"/>
      <c r="F32" s="297" t="str">
        <f>'1.業務チェックシート'!K48</f>
        <v>×</v>
      </c>
      <c r="G32" s="255" t="s">
        <v>393</v>
      </c>
      <c r="H32" s="262" t="s">
        <v>394</v>
      </c>
      <c r="I32" s="273">
        <f t="shared" si="0"/>
        <v>5</v>
      </c>
      <c r="K32" s="277">
        <f t="shared" si="1"/>
        <v>5</v>
      </c>
    </row>
    <row r="33" spans="1:11" ht="54">
      <c r="A33" s="493"/>
      <c r="B33" s="494"/>
      <c r="C33" s="266" t="s">
        <v>395</v>
      </c>
      <c r="D33" s="264" t="s">
        <v>396</v>
      </c>
      <c r="E33" s="404"/>
      <c r="F33" s="298"/>
      <c r="G33" s="266" t="s">
        <v>397</v>
      </c>
      <c r="H33" s="264" t="s">
        <v>398</v>
      </c>
      <c r="I33" s="274"/>
      <c r="K33" s="277">
        <f t="shared" si="1"/>
        <v>0</v>
      </c>
    </row>
    <row r="34" spans="1:11">
      <c r="A34" s="493"/>
      <c r="B34" s="287" t="s">
        <v>399</v>
      </c>
      <c r="C34" s="288"/>
      <c r="D34" s="288"/>
      <c r="E34" s="402"/>
      <c r="F34" s="288"/>
      <c r="G34" s="288"/>
      <c r="H34" s="288"/>
      <c r="I34" s="289"/>
      <c r="K34" s="277">
        <f t="shared" si="1"/>
        <v>0</v>
      </c>
    </row>
    <row r="35" spans="1:11" ht="87.75" customHeight="1">
      <c r="A35" s="493"/>
      <c r="B35" s="494"/>
      <c r="C35" s="255" t="s">
        <v>400</v>
      </c>
      <c r="D35" s="262" t="s">
        <v>401</v>
      </c>
      <c r="E35" s="403"/>
      <c r="F35" s="299" t="str">
        <f>'1.業務チェックシート'!K65</f>
        <v>×</v>
      </c>
      <c r="G35" s="255" t="s">
        <v>402</v>
      </c>
      <c r="H35" s="262" t="s">
        <v>403</v>
      </c>
      <c r="I35" s="273">
        <f t="shared" ref="I35:I36" si="2">IF(AND(E35="○",F35="○"),1,IF(AND(E35="○",F35="×"),2,IF(AND(E35="×",F35="○"),3,IF(AND(E35="×",F35="×"),4,5))))</f>
        <v>5</v>
      </c>
      <c r="K35" s="277">
        <f t="shared" si="1"/>
        <v>5</v>
      </c>
    </row>
    <row r="36" spans="1:11" ht="67.5">
      <c r="A36" s="493"/>
      <c r="B36" s="494"/>
      <c r="C36" s="255" t="s">
        <v>404</v>
      </c>
      <c r="D36" s="262" t="s">
        <v>405</v>
      </c>
      <c r="E36" s="403"/>
      <c r="F36" s="299" t="str">
        <f>'1.業務チェックシート'!K66</f>
        <v>×</v>
      </c>
      <c r="G36" s="255" t="s">
        <v>387</v>
      </c>
      <c r="H36" s="262" t="s">
        <v>406</v>
      </c>
      <c r="I36" s="273">
        <f t="shared" si="2"/>
        <v>5</v>
      </c>
      <c r="K36" s="277">
        <f t="shared" si="1"/>
        <v>5</v>
      </c>
    </row>
    <row r="37" spans="1:11">
      <c r="A37" s="493"/>
      <c r="B37" s="287" t="s">
        <v>407</v>
      </c>
      <c r="C37" s="288"/>
      <c r="D37" s="288"/>
      <c r="E37" s="402"/>
      <c r="F37" s="288"/>
      <c r="G37" s="288"/>
      <c r="H37" s="288"/>
      <c r="I37" s="289"/>
      <c r="K37" s="277">
        <f t="shared" si="1"/>
        <v>0</v>
      </c>
    </row>
    <row r="38" spans="1:11" ht="67.5" customHeight="1">
      <c r="A38" s="493"/>
      <c r="B38" s="494"/>
      <c r="C38" s="255" t="s">
        <v>408</v>
      </c>
      <c r="D38" s="262" t="s">
        <v>409</v>
      </c>
      <c r="E38" s="403"/>
      <c r="F38" s="299" t="str">
        <f>'1.業務チェックシート'!K73</f>
        <v>×</v>
      </c>
      <c r="G38" s="255" t="s">
        <v>391</v>
      </c>
      <c r="H38" s="262" t="s">
        <v>410</v>
      </c>
      <c r="I38" s="273">
        <f t="shared" ref="I38:I39" si="3">IF(AND(E38="○",F38="○"),1,IF(AND(E38="○",F38="×"),2,IF(AND(E38="×",F38="○"),3,IF(AND(E38="×",F38="×"),4,5))))</f>
        <v>5</v>
      </c>
      <c r="K38" s="277">
        <f t="shared" si="1"/>
        <v>5</v>
      </c>
    </row>
    <row r="39" spans="1:11" ht="72" customHeight="1">
      <c r="A39" s="493"/>
      <c r="B39" s="494"/>
      <c r="C39" s="255" t="s">
        <v>411</v>
      </c>
      <c r="D39" s="262" t="s">
        <v>412</v>
      </c>
      <c r="E39" s="403"/>
      <c r="F39" s="299" t="str">
        <f>'1.業務チェックシート'!K83</f>
        <v>×</v>
      </c>
      <c r="G39" s="255" t="s">
        <v>413</v>
      </c>
      <c r="H39" s="262" t="s">
        <v>414</v>
      </c>
      <c r="I39" s="273">
        <f t="shared" si="3"/>
        <v>5</v>
      </c>
      <c r="K39" s="277">
        <f t="shared" si="1"/>
        <v>5</v>
      </c>
    </row>
    <row r="40" spans="1:11" ht="54">
      <c r="A40" s="493"/>
      <c r="B40" s="494"/>
      <c r="C40" s="267" t="s">
        <v>415</v>
      </c>
      <c r="D40" s="264" t="s">
        <v>416</v>
      </c>
      <c r="E40" s="404"/>
      <c r="F40" s="300"/>
      <c r="G40" s="267" t="s">
        <v>417</v>
      </c>
      <c r="H40" s="264" t="s">
        <v>418</v>
      </c>
      <c r="I40" s="275"/>
      <c r="K40" s="277">
        <f t="shared" si="1"/>
        <v>0</v>
      </c>
    </row>
    <row r="41" spans="1:11" ht="70.5" customHeight="1">
      <c r="A41" s="493"/>
      <c r="B41" s="494"/>
      <c r="C41" s="255" t="s">
        <v>419</v>
      </c>
      <c r="D41" s="262" t="s">
        <v>420</v>
      </c>
      <c r="E41" s="403"/>
      <c r="F41" s="299" t="str">
        <f>'1.業務チェックシート'!K84</f>
        <v>×</v>
      </c>
      <c r="G41" s="255" t="s">
        <v>421</v>
      </c>
      <c r="H41" s="262" t="s">
        <v>422</v>
      </c>
      <c r="I41" s="273">
        <f t="shared" ref="I41" si="4">IF(AND(E41="○",F41="○"),1,IF(AND(E41="○",F41="×"),2,IF(AND(E41="×",F41="○"),3,IF(AND(E41="×",F41="×"),4,5))))</f>
        <v>5</v>
      </c>
      <c r="K41" s="277">
        <f t="shared" si="1"/>
        <v>5</v>
      </c>
    </row>
    <row r="42" spans="1:11">
      <c r="A42" s="290" t="s">
        <v>423</v>
      </c>
      <c r="B42" s="291"/>
      <c r="C42" s="291"/>
      <c r="D42" s="291"/>
      <c r="E42" s="405"/>
      <c r="F42" s="291"/>
      <c r="G42" s="291"/>
      <c r="H42" s="291"/>
      <c r="I42" s="292"/>
      <c r="K42" s="277">
        <f t="shared" si="1"/>
        <v>0</v>
      </c>
    </row>
    <row r="43" spans="1:11">
      <c r="A43" s="490"/>
      <c r="B43" s="293" t="s">
        <v>424</v>
      </c>
      <c r="C43" s="294"/>
      <c r="D43" s="294"/>
      <c r="E43" s="406"/>
      <c r="F43" s="294"/>
      <c r="G43" s="294"/>
      <c r="H43" s="294"/>
      <c r="I43" s="295"/>
      <c r="K43" s="277">
        <f t="shared" si="1"/>
        <v>0</v>
      </c>
    </row>
    <row r="44" spans="1:11" ht="54">
      <c r="A44" s="490"/>
      <c r="B44" s="491"/>
      <c r="C44" s="255" t="s">
        <v>425</v>
      </c>
      <c r="D44" s="262" t="s">
        <v>426</v>
      </c>
      <c r="E44" s="403"/>
      <c r="F44" s="299" t="str">
        <f>'1.業務チェックシート'!K115</f>
        <v>×</v>
      </c>
      <c r="G44" s="255" t="s">
        <v>408</v>
      </c>
      <c r="H44" s="262" t="s">
        <v>427</v>
      </c>
      <c r="I44" s="273">
        <f t="shared" ref="I44" si="5">IF(AND(E44="○",F44="○"),1,IF(AND(E44="○",F44="×"),2,IF(AND(E44="×",F44="○"),3,IF(AND(E44="×",F44="×"),4,5))))</f>
        <v>5</v>
      </c>
      <c r="K44" s="277">
        <f t="shared" si="1"/>
        <v>5</v>
      </c>
    </row>
    <row r="45" spans="1:11" ht="57" customHeight="1">
      <c r="A45" s="490"/>
      <c r="B45" s="491"/>
      <c r="C45" s="268" t="s">
        <v>428</v>
      </c>
      <c r="D45" s="264" t="s">
        <v>429</v>
      </c>
      <c r="E45" s="404"/>
      <c r="F45" s="300"/>
      <c r="G45" s="268" t="s">
        <v>411</v>
      </c>
      <c r="H45" s="264" t="s">
        <v>430</v>
      </c>
      <c r="I45" s="275"/>
      <c r="K45" s="277">
        <f t="shared" si="1"/>
        <v>0</v>
      </c>
    </row>
    <row r="46" spans="1:11" ht="81">
      <c r="A46" s="490"/>
      <c r="B46" s="491"/>
      <c r="C46" s="257" t="s">
        <v>431</v>
      </c>
      <c r="D46" s="262" t="s">
        <v>432</v>
      </c>
      <c r="E46" s="403"/>
      <c r="F46" s="299" t="str">
        <f>'1.業務チェックシート'!K117</f>
        <v>×</v>
      </c>
      <c r="G46" s="257" t="s">
        <v>419</v>
      </c>
      <c r="H46" s="262" t="s">
        <v>433</v>
      </c>
      <c r="I46" s="273">
        <f t="shared" ref="I46" si="6">IF(AND(E46="○",F46="○"),1,IF(AND(E46="○",F46="×"),2,IF(AND(E46="×",F46="○"),3,IF(AND(E46="×",F46="×"),4,5))))</f>
        <v>5</v>
      </c>
      <c r="K46" s="277">
        <f t="shared" si="1"/>
        <v>5</v>
      </c>
    </row>
    <row r="47" spans="1:11" ht="40.5">
      <c r="A47" s="490"/>
      <c r="B47" s="491"/>
      <c r="C47" s="266" t="s">
        <v>434</v>
      </c>
      <c r="D47" s="264" t="s">
        <v>435</v>
      </c>
      <c r="E47" s="404"/>
      <c r="F47" s="300"/>
      <c r="G47" s="266" t="s">
        <v>436</v>
      </c>
      <c r="H47" s="265" t="s">
        <v>437</v>
      </c>
      <c r="I47" s="275"/>
      <c r="K47" s="277">
        <f t="shared" si="1"/>
        <v>0</v>
      </c>
    </row>
    <row r="48" spans="1:11" ht="69.75" customHeight="1">
      <c r="A48" s="490"/>
      <c r="B48" s="491"/>
      <c r="C48" s="255" t="s">
        <v>438</v>
      </c>
      <c r="D48" s="262" t="s">
        <v>439</v>
      </c>
      <c r="E48" s="403"/>
      <c r="F48" s="299" t="str">
        <f>'1.業務チェックシート'!K126</f>
        <v>×</v>
      </c>
      <c r="G48" s="255" t="s">
        <v>425</v>
      </c>
      <c r="H48" s="262" t="s">
        <v>440</v>
      </c>
      <c r="I48" s="273">
        <f t="shared" ref="I48" si="7">IF(AND(E48="○",F48="○"),1,IF(AND(E48="○",F48="×"),2,IF(AND(E48="×",F48="○"),3,IF(AND(E48="×",F48="×"),4,5))))</f>
        <v>5</v>
      </c>
      <c r="K48" s="277">
        <f t="shared" si="1"/>
        <v>5</v>
      </c>
    </row>
    <row r="49" spans="1:11">
      <c r="A49" s="490"/>
      <c r="B49" s="293" t="s">
        <v>441</v>
      </c>
      <c r="C49" s="294"/>
      <c r="D49" s="294"/>
      <c r="E49" s="406"/>
      <c r="F49" s="294"/>
      <c r="G49" s="294"/>
      <c r="H49" s="294"/>
      <c r="I49" s="295"/>
      <c r="K49" s="277">
        <f t="shared" si="1"/>
        <v>0</v>
      </c>
    </row>
    <row r="50" spans="1:11" ht="67.5">
      <c r="A50" s="490"/>
      <c r="B50" s="491"/>
      <c r="C50" s="255" t="s">
        <v>442</v>
      </c>
      <c r="D50" s="262" t="s">
        <v>443</v>
      </c>
      <c r="E50" s="403"/>
      <c r="F50" s="299" t="str">
        <f>'1.業務チェックシート'!K130</f>
        <v>×</v>
      </c>
      <c r="G50" s="255" t="s">
        <v>428</v>
      </c>
      <c r="H50" s="262" t="s">
        <v>444</v>
      </c>
      <c r="I50" s="273">
        <f t="shared" ref="I50" si="8">IF(AND(E50="○",F50="○"),1,IF(AND(E50="○",F50="×"),2,IF(AND(E50="×",F50="○"),3,IF(AND(E50="×",F50="×"),4,5))))</f>
        <v>5</v>
      </c>
      <c r="K50" s="277">
        <f t="shared" si="1"/>
        <v>5</v>
      </c>
    </row>
    <row r="51" spans="1:11" ht="81">
      <c r="A51" s="490"/>
      <c r="B51" s="491"/>
      <c r="C51" s="267" t="s">
        <v>445</v>
      </c>
      <c r="D51" s="264" t="s">
        <v>446</v>
      </c>
      <c r="E51" s="404"/>
      <c r="F51" s="300"/>
      <c r="G51" s="267" t="s">
        <v>431</v>
      </c>
      <c r="H51" s="264" t="s">
        <v>447</v>
      </c>
      <c r="I51" s="275"/>
      <c r="K51" s="277">
        <f t="shared" si="1"/>
        <v>0</v>
      </c>
    </row>
    <row r="52" spans="1:11" ht="73.5" customHeight="1">
      <c r="A52" s="490"/>
      <c r="B52" s="491"/>
      <c r="C52" s="255" t="s">
        <v>448</v>
      </c>
      <c r="D52" s="262" t="s">
        <v>449</v>
      </c>
      <c r="E52" s="403"/>
      <c r="F52" s="299" t="str">
        <f>'1.業務チェックシート'!K132</f>
        <v>×</v>
      </c>
      <c r="G52" s="255" t="s">
        <v>438</v>
      </c>
      <c r="H52" s="262" t="s">
        <v>450</v>
      </c>
      <c r="I52" s="273">
        <f t="shared" ref="I52:I53" si="9">IF(AND(E52="○",F52="○"),1,IF(AND(E52="○",F52="×"),2,IF(AND(E52="×",F52="○"),3,IF(AND(E52="×",F52="×"),4,5))))</f>
        <v>5</v>
      </c>
      <c r="K52" s="277">
        <f t="shared" si="1"/>
        <v>5</v>
      </c>
    </row>
    <row r="53" spans="1:11" ht="72" customHeight="1">
      <c r="A53" s="490"/>
      <c r="B53" s="491"/>
      <c r="C53" s="255" t="s">
        <v>451</v>
      </c>
      <c r="D53" s="262" t="s">
        <v>452</v>
      </c>
      <c r="E53" s="403"/>
      <c r="F53" s="299" t="str">
        <f>'1.業務チェックシート'!K133</f>
        <v>×</v>
      </c>
      <c r="G53" s="255" t="s">
        <v>453</v>
      </c>
      <c r="H53" s="262" t="s">
        <v>452</v>
      </c>
      <c r="I53" s="273">
        <f t="shared" si="9"/>
        <v>5</v>
      </c>
      <c r="K53" s="277">
        <f t="shared" si="1"/>
        <v>5</v>
      </c>
    </row>
    <row r="54" spans="1:11" ht="57" customHeight="1">
      <c r="A54" s="490"/>
      <c r="B54" s="491"/>
      <c r="C54" s="268" t="s">
        <v>454</v>
      </c>
      <c r="D54" s="264" t="s">
        <v>455</v>
      </c>
      <c r="E54" s="404"/>
      <c r="F54" s="300"/>
      <c r="G54" s="268" t="s">
        <v>442</v>
      </c>
      <c r="H54" s="264" t="s">
        <v>456</v>
      </c>
      <c r="I54" s="275"/>
      <c r="K54" s="277">
        <f t="shared" si="1"/>
        <v>0</v>
      </c>
    </row>
    <row r="55" spans="1:11" ht="54">
      <c r="A55" s="490"/>
      <c r="B55" s="491"/>
      <c r="C55" s="255" t="s">
        <v>457</v>
      </c>
      <c r="D55" s="262" t="s">
        <v>458</v>
      </c>
      <c r="E55" s="403"/>
      <c r="F55" s="299" t="str">
        <f>'1.業務チェックシート'!K134</f>
        <v>×</v>
      </c>
      <c r="G55" s="255" t="s">
        <v>459</v>
      </c>
      <c r="H55" s="262" t="s">
        <v>460</v>
      </c>
      <c r="I55" s="273">
        <f t="shared" ref="I55" si="10">IF(AND(E55="○",F55="○"),1,IF(AND(E55="○",F55="×"),2,IF(AND(E55="×",F55="○"),3,IF(AND(E55="×",F55="×"),4,5))))</f>
        <v>5</v>
      </c>
      <c r="K55" s="277">
        <f t="shared" si="1"/>
        <v>5</v>
      </c>
    </row>
    <row r="56" spans="1:11">
      <c r="A56" s="490"/>
      <c r="B56" s="293" t="s">
        <v>461</v>
      </c>
      <c r="C56" s="294"/>
      <c r="D56" s="294"/>
      <c r="E56" s="406"/>
      <c r="F56" s="294"/>
      <c r="G56" s="294"/>
      <c r="H56" s="294"/>
      <c r="I56" s="295"/>
      <c r="K56" s="277">
        <f t="shared" si="1"/>
        <v>0</v>
      </c>
    </row>
    <row r="57" spans="1:11" ht="81" customHeight="1">
      <c r="A57" s="490"/>
      <c r="B57" s="491"/>
      <c r="C57" s="255" t="s">
        <v>462</v>
      </c>
      <c r="D57" s="262" t="s">
        <v>463</v>
      </c>
      <c r="E57" s="403"/>
      <c r="F57" s="299" t="str">
        <f>'1.業務チェックシート'!K139</f>
        <v>×</v>
      </c>
      <c r="G57" s="255" t="s">
        <v>464</v>
      </c>
      <c r="H57" s="262" t="s">
        <v>465</v>
      </c>
      <c r="I57" s="273">
        <f t="shared" ref="I57:I63" si="11">IF(AND(E57="○",F57="○"),1,IF(AND(E57="○",F57="×"),2,IF(AND(E57="×",F57="○"),3,IF(AND(E57="×",F57="×"),4,5))))</f>
        <v>5</v>
      </c>
      <c r="K57" s="277">
        <f t="shared" si="1"/>
        <v>5</v>
      </c>
    </row>
    <row r="58" spans="1:11" ht="54" customHeight="1">
      <c r="A58" s="490"/>
      <c r="B58" s="491"/>
      <c r="C58" s="256" t="s">
        <v>466</v>
      </c>
      <c r="D58" s="262" t="s">
        <v>467</v>
      </c>
      <c r="E58" s="403"/>
      <c r="F58" s="299" t="str">
        <f>'1.業務チェックシート'!K140</f>
        <v>×</v>
      </c>
      <c r="G58" s="256" t="s">
        <v>468</v>
      </c>
      <c r="H58" s="262" t="s">
        <v>469</v>
      </c>
      <c r="I58" s="273">
        <f t="shared" si="11"/>
        <v>5</v>
      </c>
      <c r="K58" s="277">
        <f t="shared" si="1"/>
        <v>5</v>
      </c>
    </row>
    <row r="59" spans="1:11" ht="81" customHeight="1">
      <c r="A59" s="490"/>
      <c r="B59" s="491"/>
      <c r="C59" s="255" t="s">
        <v>470</v>
      </c>
      <c r="D59" s="262" t="s">
        <v>471</v>
      </c>
      <c r="E59" s="403"/>
      <c r="F59" s="299" t="str">
        <f>'1.業務チェックシート'!K141</f>
        <v>×</v>
      </c>
      <c r="G59" s="255" t="s">
        <v>457</v>
      </c>
      <c r="H59" s="262" t="s">
        <v>472</v>
      </c>
      <c r="I59" s="273">
        <f t="shared" si="11"/>
        <v>5</v>
      </c>
      <c r="K59" s="277">
        <f t="shared" si="1"/>
        <v>5</v>
      </c>
    </row>
    <row r="60" spans="1:11" ht="153" customHeight="1">
      <c r="A60" s="490"/>
      <c r="B60" s="491"/>
      <c r="C60" s="255" t="s">
        <v>468</v>
      </c>
      <c r="D60" s="262" t="s">
        <v>473</v>
      </c>
      <c r="E60" s="403"/>
      <c r="F60" s="299" t="str">
        <f>'1.業務チェックシート'!K142</f>
        <v>×</v>
      </c>
      <c r="G60" s="255" t="s">
        <v>474</v>
      </c>
      <c r="H60" s="263" t="s">
        <v>475</v>
      </c>
      <c r="I60" s="273">
        <f t="shared" si="11"/>
        <v>5</v>
      </c>
      <c r="K60" s="277">
        <f t="shared" si="1"/>
        <v>5</v>
      </c>
    </row>
    <row r="61" spans="1:11" ht="114" customHeight="1">
      <c r="A61" s="490"/>
      <c r="B61" s="491"/>
      <c r="C61" s="255" t="s">
        <v>476</v>
      </c>
      <c r="D61" s="262" t="s">
        <v>477</v>
      </c>
      <c r="E61" s="403"/>
      <c r="F61" s="299" t="str">
        <f>'1.業務チェックシート'!K144</f>
        <v>×</v>
      </c>
      <c r="G61" s="255" t="s">
        <v>478</v>
      </c>
      <c r="H61" s="263" t="s">
        <v>479</v>
      </c>
      <c r="I61" s="273">
        <f t="shared" si="11"/>
        <v>5</v>
      </c>
      <c r="K61" s="277">
        <f t="shared" si="1"/>
        <v>5</v>
      </c>
    </row>
    <row r="62" spans="1:11" ht="67.5">
      <c r="A62" s="490"/>
      <c r="B62" s="491"/>
      <c r="C62" s="255" t="s">
        <v>480</v>
      </c>
      <c r="D62" s="262" t="s">
        <v>481</v>
      </c>
      <c r="E62" s="403"/>
      <c r="F62" s="299" t="str">
        <f>'1.業務チェックシート'!K146</f>
        <v>×</v>
      </c>
      <c r="G62" s="255" t="s">
        <v>482</v>
      </c>
      <c r="H62" s="262" t="s">
        <v>483</v>
      </c>
      <c r="I62" s="273">
        <f t="shared" si="11"/>
        <v>5</v>
      </c>
      <c r="K62" s="277">
        <f t="shared" si="1"/>
        <v>5</v>
      </c>
    </row>
    <row r="63" spans="1:11" ht="94.5">
      <c r="A63" s="490"/>
      <c r="B63" s="491"/>
      <c r="C63" s="255" t="s">
        <v>484</v>
      </c>
      <c r="D63" s="262" t="s">
        <v>485</v>
      </c>
      <c r="E63" s="403"/>
      <c r="F63" s="299" t="str">
        <f>'1.業務チェックシート'!K147</f>
        <v>×</v>
      </c>
      <c r="G63" s="255" t="s">
        <v>486</v>
      </c>
      <c r="H63" s="262" t="s">
        <v>487</v>
      </c>
      <c r="I63" s="273">
        <f t="shared" si="11"/>
        <v>5</v>
      </c>
      <c r="K63" s="277">
        <f t="shared" si="1"/>
        <v>5</v>
      </c>
    </row>
    <row r="64" spans="1:11" ht="39" customHeight="1">
      <c r="A64" s="490"/>
      <c r="B64" s="491"/>
      <c r="C64" s="255" t="s">
        <v>488</v>
      </c>
      <c r="D64" s="262" t="s">
        <v>489</v>
      </c>
      <c r="E64" s="404"/>
      <c r="F64" s="300"/>
      <c r="G64" s="266" t="s">
        <v>490</v>
      </c>
      <c r="H64" s="265" t="s">
        <v>437</v>
      </c>
      <c r="I64" s="275"/>
      <c r="K64" s="277">
        <f t="shared" si="1"/>
        <v>0</v>
      </c>
    </row>
    <row r="65" spans="1:11">
      <c r="A65" s="490"/>
      <c r="B65" s="293" t="s">
        <v>491</v>
      </c>
      <c r="C65" s="294"/>
      <c r="D65" s="294"/>
      <c r="E65" s="406"/>
      <c r="F65" s="294"/>
      <c r="G65" s="294"/>
      <c r="H65" s="294"/>
      <c r="I65" s="295"/>
      <c r="K65" s="277">
        <f t="shared" si="1"/>
        <v>0</v>
      </c>
    </row>
    <row r="66" spans="1:11" ht="94.5">
      <c r="A66" s="490"/>
      <c r="B66" s="491"/>
      <c r="C66" s="255" t="s">
        <v>492</v>
      </c>
      <c r="D66" s="262" t="s">
        <v>493</v>
      </c>
      <c r="E66" s="403"/>
      <c r="F66" s="299" t="str">
        <f>'1.業務チェックシート'!K158</f>
        <v>×</v>
      </c>
      <c r="G66" s="255" t="s">
        <v>494</v>
      </c>
      <c r="H66" s="262" t="s">
        <v>495</v>
      </c>
      <c r="I66" s="273">
        <f t="shared" ref="I66:I69" si="12">IF(AND(E66="○",F66="○"),1,IF(AND(E66="○",F66="×"),2,IF(AND(E66="×",F66="○"),3,IF(AND(E66="×",F66="×"),4,5))))</f>
        <v>5</v>
      </c>
      <c r="K66" s="277">
        <f t="shared" si="1"/>
        <v>5</v>
      </c>
    </row>
    <row r="67" spans="1:11" ht="83.1" customHeight="1">
      <c r="A67" s="490"/>
      <c r="B67" s="491"/>
      <c r="C67" s="255" t="s">
        <v>496</v>
      </c>
      <c r="D67" s="262" t="s">
        <v>497</v>
      </c>
      <c r="E67" s="403"/>
      <c r="F67" s="299" t="str">
        <f>'1.業務チェックシート'!K165</f>
        <v>×</v>
      </c>
      <c r="G67" s="255" t="s">
        <v>498</v>
      </c>
      <c r="H67" s="262" t="s">
        <v>499</v>
      </c>
      <c r="I67" s="273">
        <f t="shared" si="12"/>
        <v>5</v>
      </c>
      <c r="K67" s="277">
        <f t="shared" si="1"/>
        <v>5</v>
      </c>
    </row>
    <row r="68" spans="1:11" ht="67.5">
      <c r="A68" s="490"/>
      <c r="B68" s="491"/>
      <c r="C68" s="255" t="s">
        <v>500</v>
      </c>
      <c r="D68" s="262" t="s">
        <v>501</v>
      </c>
      <c r="E68" s="403"/>
      <c r="F68" s="299" t="str">
        <f>'1.業務チェックシート'!K169</f>
        <v>×</v>
      </c>
      <c r="G68" s="255" t="s">
        <v>496</v>
      </c>
      <c r="H68" s="262" t="s">
        <v>502</v>
      </c>
      <c r="I68" s="273">
        <f t="shared" si="12"/>
        <v>5</v>
      </c>
      <c r="K68" s="277">
        <f t="shared" si="1"/>
        <v>5</v>
      </c>
    </row>
    <row r="69" spans="1:11" ht="83.25" customHeight="1">
      <c r="A69" s="490"/>
      <c r="B69" s="491"/>
      <c r="C69" s="255" t="s">
        <v>503</v>
      </c>
      <c r="D69" s="262" t="s">
        <v>504</v>
      </c>
      <c r="E69" s="403"/>
      <c r="F69" s="299" t="str">
        <f>'1.業務チェックシート'!K168</f>
        <v>×</v>
      </c>
      <c r="G69" s="255" t="s">
        <v>505</v>
      </c>
      <c r="H69" s="262" t="s">
        <v>506</v>
      </c>
      <c r="I69" s="273">
        <f t="shared" si="12"/>
        <v>5</v>
      </c>
      <c r="K69" s="277">
        <f t="shared" si="1"/>
        <v>5</v>
      </c>
    </row>
    <row r="70" spans="1:11">
      <c r="A70" s="490"/>
      <c r="B70" s="293" t="s">
        <v>507</v>
      </c>
      <c r="C70" s="294"/>
      <c r="D70" s="294"/>
      <c r="E70" s="406"/>
      <c r="F70" s="294"/>
      <c r="G70" s="294"/>
      <c r="H70" s="294"/>
      <c r="I70" s="295"/>
      <c r="K70" s="277">
        <f t="shared" si="1"/>
        <v>0</v>
      </c>
    </row>
    <row r="71" spans="1:11" ht="135">
      <c r="A71" s="490"/>
      <c r="B71" s="491"/>
      <c r="C71" s="255" t="s">
        <v>508</v>
      </c>
      <c r="D71" s="262" t="s">
        <v>509</v>
      </c>
      <c r="E71" s="403"/>
      <c r="F71" s="299" t="str">
        <f>'1.業務チェックシート'!K178</f>
        <v>×</v>
      </c>
      <c r="G71" s="255" t="s">
        <v>510</v>
      </c>
      <c r="H71" s="262" t="s">
        <v>511</v>
      </c>
      <c r="I71" s="273">
        <f t="shared" ref="I71:I74" si="13">IF(AND(E71="○",F71="○"),1,IF(AND(E71="○",F71="×"),2,IF(AND(E71="×",F71="○"),3,IF(AND(E71="×",F71="×"),4,5))))</f>
        <v>5</v>
      </c>
      <c r="K71" s="277">
        <f t="shared" si="1"/>
        <v>5</v>
      </c>
    </row>
    <row r="72" spans="1:11" ht="86.25" customHeight="1">
      <c r="A72" s="490"/>
      <c r="B72" s="491"/>
      <c r="C72" s="255" t="s">
        <v>512</v>
      </c>
      <c r="D72" s="262" t="s">
        <v>513</v>
      </c>
      <c r="E72" s="403"/>
      <c r="F72" s="299" t="str">
        <f>'1.業務チェックシート'!K179</f>
        <v>×</v>
      </c>
      <c r="G72" s="255" t="s">
        <v>500</v>
      </c>
      <c r="H72" s="262" t="s">
        <v>514</v>
      </c>
      <c r="I72" s="273">
        <f t="shared" si="13"/>
        <v>5</v>
      </c>
      <c r="K72" s="277">
        <f t="shared" si="1"/>
        <v>5</v>
      </c>
    </row>
    <row r="73" spans="1:11" ht="67.5">
      <c r="A73" s="490"/>
      <c r="B73" s="491"/>
      <c r="C73" s="255" t="s">
        <v>515</v>
      </c>
      <c r="D73" s="262" t="s">
        <v>516</v>
      </c>
      <c r="E73" s="403"/>
      <c r="F73" s="299" t="str">
        <f>'1.業務チェックシート'!K180</f>
        <v>×</v>
      </c>
      <c r="G73" s="255" t="s">
        <v>517</v>
      </c>
      <c r="H73" s="262" t="s">
        <v>518</v>
      </c>
      <c r="I73" s="273">
        <f t="shared" si="13"/>
        <v>5</v>
      </c>
      <c r="K73" s="277">
        <f t="shared" si="1"/>
        <v>5</v>
      </c>
    </row>
    <row r="74" spans="1:11" ht="86.25" customHeight="1">
      <c r="A74" s="490"/>
      <c r="B74" s="491"/>
      <c r="C74" s="255" t="s">
        <v>519</v>
      </c>
      <c r="D74" s="262" t="s">
        <v>520</v>
      </c>
      <c r="E74" s="403"/>
      <c r="F74" s="299" t="str">
        <f>'1.業務チェックシート'!K181</f>
        <v>×</v>
      </c>
      <c r="G74" s="255" t="s">
        <v>521</v>
      </c>
      <c r="H74" s="262" t="s">
        <v>522</v>
      </c>
      <c r="I74" s="273">
        <f t="shared" si="13"/>
        <v>5</v>
      </c>
      <c r="K74" s="277">
        <f t="shared" si="1"/>
        <v>5</v>
      </c>
    </row>
    <row r="75" spans="1:11">
      <c r="A75" s="490"/>
      <c r="B75" s="293" t="s">
        <v>523</v>
      </c>
      <c r="C75" s="294"/>
      <c r="D75" s="294"/>
      <c r="E75" s="406"/>
      <c r="F75" s="294"/>
      <c r="G75" s="294"/>
      <c r="H75" s="294"/>
      <c r="I75" s="295"/>
      <c r="K75" s="277">
        <f t="shared" si="1"/>
        <v>0</v>
      </c>
    </row>
    <row r="76" spans="1:11" ht="86.1" customHeight="1">
      <c r="A76" s="490"/>
      <c r="B76" s="491"/>
      <c r="C76" s="255" t="s">
        <v>524</v>
      </c>
      <c r="D76" s="262" t="s">
        <v>525</v>
      </c>
      <c r="E76" s="403"/>
      <c r="F76" s="299" t="str">
        <f>'1.業務チェックシート'!K186</f>
        <v>×</v>
      </c>
      <c r="G76" s="255" t="s">
        <v>526</v>
      </c>
      <c r="H76" s="262" t="s">
        <v>527</v>
      </c>
      <c r="I76" s="273">
        <f t="shared" ref="I76:I78" si="14">IF(AND(E76="○",F76="○"),1,IF(AND(E76="○",F76="×"),2,IF(AND(E76="×",F76="○"),3,IF(AND(E76="×",F76="×"),4,5))))</f>
        <v>5</v>
      </c>
      <c r="K76" s="277">
        <f t="shared" si="1"/>
        <v>5</v>
      </c>
    </row>
    <row r="77" spans="1:11" ht="54">
      <c r="A77" s="490"/>
      <c r="B77" s="491"/>
      <c r="C77" s="255" t="s">
        <v>528</v>
      </c>
      <c r="D77" s="262" t="s">
        <v>529</v>
      </c>
      <c r="E77" s="403"/>
      <c r="F77" s="299" t="str">
        <f>'1.業務チェックシート'!K187</f>
        <v>×</v>
      </c>
      <c r="G77" s="255" t="s">
        <v>530</v>
      </c>
      <c r="H77" s="262" t="s">
        <v>531</v>
      </c>
      <c r="I77" s="273">
        <f t="shared" si="14"/>
        <v>5</v>
      </c>
      <c r="K77" s="277">
        <f t="shared" si="1"/>
        <v>5</v>
      </c>
    </row>
    <row r="78" spans="1:11" ht="81.75" customHeight="1">
      <c r="A78" s="490"/>
      <c r="B78" s="491"/>
      <c r="C78" s="255" t="s">
        <v>532</v>
      </c>
      <c r="D78" s="262" t="s">
        <v>533</v>
      </c>
      <c r="E78" s="403"/>
      <c r="F78" s="299" t="str">
        <f>'1.業務チェックシート'!K190</f>
        <v>×</v>
      </c>
      <c r="G78" s="255" t="s">
        <v>508</v>
      </c>
      <c r="H78" s="262" t="s">
        <v>534</v>
      </c>
      <c r="I78" s="273">
        <f t="shared" si="14"/>
        <v>5</v>
      </c>
      <c r="K78" s="277">
        <f t="shared" si="1"/>
        <v>5</v>
      </c>
    </row>
    <row r="79" spans="1:11">
      <c r="A79" s="490"/>
      <c r="B79" s="293" t="s">
        <v>535</v>
      </c>
      <c r="C79" s="294"/>
      <c r="D79" s="294"/>
      <c r="E79" s="406"/>
      <c r="F79" s="294"/>
      <c r="G79" s="294"/>
      <c r="H79" s="294"/>
      <c r="I79" s="295"/>
      <c r="K79" s="277">
        <f t="shared" si="1"/>
        <v>0</v>
      </c>
    </row>
    <row r="80" spans="1:11" ht="54.75" customHeight="1">
      <c r="A80" s="490"/>
      <c r="B80" s="258"/>
      <c r="C80" s="255" t="s">
        <v>536</v>
      </c>
      <c r="D80" s="262" t="s">
        <v>537</v>
      </c>
      <c r="E80" s="403"/>
      <c r="F80" s="299" t="str">
        <f>'1.業務チェックシート'!K192</f>
        <v>×</v>
      </c>
      <c r="G80" s="255" t="s">
        <v>512</v>
      </c>
      <c r="H80" s="262" t="s">
        <v>538</v>
      </c>
      <c r="I80" s="273">
        <f t="shared" ref="I80" si="15">IF(AND(E80="○",F80="○"),1,IF(AND(E80="○",F80="×"),2,IF(AND(E80="×",F80="○"),3,IF(AND(E80="×",F80="×"),4,5))))</f>
        <v>5</v>
      </c>
      <c r="K80" s="277">
        <f t="shared" si="1"/>
        <v>5</v>
      </c>
    </row>
    <row r="81" spans="1:11">
      <c r="A81" s="490"/>
      <c r="B81" s="293" t="s">
        <v>539</v>
      </c>
      <c r="C81" s="294"/>
      <c r="D81" s="294"/>
      <c r="E81" s="406"/>
      <c r="F81" s="294"/>
      <c r="G81" s="294"/>
      <c r="H81" s="294"/>
      <c r="I81" s="295"/>
      <c r="K81" s="277">
        <f t="shared" si="1"/>
        <v>0</v>
      </c>
    </row>
    <row r="82" spans="1:11" ht="54.75" thickBot="1">
      <c r="A82" s="490"/>
      <c r="B82" s="258"/>
      <c r="C82" s="255" t="s">
        <v>540</v>
      </c>
      <c r="D82" s="262" t="s">
        <v>541</v>
      </c>
      <c r="E82" s="407"/>
      <c r="F82" s="299" t="str">
        <f>'1.業務チェックシート'!K196</f>
        <v>×</v>
      </c>
      <c r="G82" s="255" t="s">
        <v>542</v>
      </c>
      <c r="H82" s="262" t="s">
        <v>543</v>
      </c>
      <c r="I82" s="273">
        <f t="shared" ref="I82" si="16">IF(AND(E82="○",F82="○"),1,IF(AND(E82="○",F82="×"),2,IF(AND(E82="×",F82="○"),3,IF(AND(E82="×",F82="×"),4,5))))</f>
        <v>5</v>
      </c>
      <c r="K82" s="277">
        <f t="shared" si="1"/>
        <v>5</v>
      </c>
    </row>
  </sheetData>
  <sheetProtection password="CAE1" sheet="1" objects="1" scenarios="1"/>
  <mergeCells count="17">
    <mergeCell ref="B4:I4"/>
    <mergeCell ref="B66:B69"/>
    <mergeCell ref="B71:B74"/>
    <mergeCell ref="B76:B78"/>
    <mergeCell ref="B38:B41"/>
    <mergeCell ref="C18:D18"/>
    <mergeCell ref="G18:H18"/>
    <mergeCell ref="B7:I7"/>
    <mergeCell ref="B5:I5"/>
    <mergeCell ref="A43:A82"/>
    <mergeCell ref="B44:B48"/>
    <mergeCell ref="B50:B55"/>
    <mergeCell ref="B57:B64"/>
    <mergeCell ref="A18:B18"/>
    <mergeCell ref="A20:A41"/>
    <mergeCell ref="B21:B33"/>
    <mergeCell ref="B35:B36"/>
  </mergeCells>
  <phoneticPr fontId="4"/>
  <conditionalFormatting sqref="I21:I33 I35:I36 I44:I48 I38:I41 I50:I55 I57:I64 I66:I69 I71:I74 I76:I78 I80 I82">
    <cfRule type="containsText" dxfId="2" priority="1" operator="containsText" text="4">
      <formula>NOT(ISERROR(SEARCH("4",I21)))</formula>
    </cfRule>
    <cfRule type="containsText" dxfId="1" priority="2" operator="containsText" text="3">
      <formula>NOT(ISERROR(SEARCH("3",I21)))</formula>
    </cfRule>
    <cfRule type="containsText" dxfId="0" priority="3" operator="containsText" text="2">
      <formula>NOT(ISERROR(SEARCH("2",I21)))</formula>
    </cfRule>
    <cfRule type="containsText" priority="4" operator="containsText" text="1">
      <formula>NOT(ISERROR(SEARCH("1",I21)))</formula>
    </cfRule>
  </conditionalFormatting>
  <pageMargins left="0.70866141732283472" right="0.70866141732283472" top="0.74803149606299213" bottom="0.74803149606299213" header="0.31496062992125984" footer="0.31496062992125984"/>
  <pageSetup paperSize="9" scale="83" orientation="portrait" r:id="rId1"/>
  <rowBreaks count="4" manualBreakCount="4">
    <brk id="15" max="9" man="1"/>
    <brk id="33" max="9" man="1"/>
    <brk id="64" max="9" man="1"/>
    <brk id="69" max="9" man="1"/>
  </rowBreaks>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N147"/>
  <sheetViews>
    <sheetView zoomScaleNormal="100" workbookViewId="0"/>
  </sheetViews>
  <sheetFormatPr defaultRowHeight="13.5"/>
  <cols>
    <col min="1" max="2" width="2" style="12" customWidth="1"/>
    <col min="3" max="3" width="2.625" style="114" customWidth="1"/>
    <col min="4" max="4" width="4.5" style="114" customWidth="1"/>
    <col min="5" max="5" width="24.25" style="115" customWidth="1"/>
    <col min="6" max="6" width="9" style="116" customWidth="1"/>
    <col min="7" max="7" width="4.5" style="117" customWidth="1"/>
    <col min="8" max="8" width="2.375" style="114" customWidth="1"/>
    <col min="9" max="9" width="4.5" style="114" customWidth="1"/>
    <col min="10" max="10" width="21.75" style="115" customWidth="1"/>
    <col min="11" max="11" width="4.75" style="116" customWidth="1"/>
    <col min="12" max="12" width="7.75" style="117" customWidth="1"/>
    <col min="13" max="13" width="9" style="12"/>
    <col min="14" max="14" width="3.625" style="12" customWidth="1"/>
  </cols>
  <sheetData>
    <row r="1" spans="1:14" s="329" customFormat="1">
      <c r="A1" s="330"/>
      <c r="B1" s="330"/>
      <c r="C1" s="331"/>
      <c r="D1" s="331"/>
      <c r="E1" s="332"/>
      <c r="F1" s="333"/>
      <c r="G1" s="334"/>
      <c r="H1" s="331"/>
      <c r="I1" s="331"/>
      <c r="J1" s="332"/>
      <c r="K1" s="333"/>
      <c r="L1" s="334"/>
      <c r="M1" s="330"/>
      <c r="N1" s="330"/>
    </row>
    <row r="2" spans="1:14" s="329" customFormat="1" ht="19.5">
      <c r="A2" s="330"/>
      <c r="B2" s="337" t="s">
        <v>570</v>
      </c>
      <c r="C2" s="331"/>
      <c r="D2" s="331"/>
      <c r="E2" s="332"/>
      <c r="F2" s="333"/>
      <c r="G2" s="334"/>
      <c r="H2" s="331"/>
      <c r="I2" s="331"/>
      <c r="J2" s="332"/>
      <c r="K2" s="333"/>
      <c r="L2" s="334"/>
      <c r="M2" s="330"/>
      <c r="N2" s="330"/>
    </row>
    <row r="3" spans="1:14" ht="14.25" thickBot="1">
      <c r="B3" s="12" t="s">
        <v>325</v>
      </c>
    </row>
    <row r="4" spans="1:14" ht="93.75" customHeight="1" thickBot="1">
      <c r="B4" s="417" t="s">
        <v>571</v>
      </c>
      <c r="C4" s="418"/>
      <c r="D4" s="418"/>
      <c r="E4" s="418"/>
      <c r="F4" s="418"/>
      <c r="G4" s="418"/>
      <c r="H4" s="418"/>
      <c r="I4" s="418"/>
      <c r="J4" s="418"/>
      <c r="K4" s="418"/>
      <c r="L4" s="419"/>
    </row>
    <row r="5" spans="1:14" ht="6" customHeight="1"/>
    <row r="6" spans="1:14" ht="17.25" customHeight="1" thickBot="1">
      <c r="F6" s="118" t="s">
        <v>587</v>
      </c>
    </row>
    <row r="7" spans="1:14" ht="20.25" thickBot="1">
      <c r="A7" s="1"/>
      <c r="B7" s="2"/>
      <c r="C7" s="470" t="s">
        <v>2</v>
      </c>
      <c r="D7" s="471"/>
      <c r="E7" s="512"/>
      <c r="F7" s="226" t="str">
        <f>'2.レーダーチャート'!D7</f>
        <v>●●センター</v>
      </c>
      <c r="G7" s="131" t="s">
        <v>1</v>
      </c>
      <c r="H7" s="6"/>
      <c r="I7" s="6"/>
      <c r="J7"/>
      <c r="K7"/>
      <c r="L7"/>
      <c r="M7"/>
      <c r="N7"/>
    </row>
    <row r="8" spans="1:14" ht="14.25" thickBot="1">
      <c r="A8" s="7" t="s">
        <v>3</v>
      </c>
      <c r="B8" s="8"/>
      <c r="C8" s="10"/>
      <c r="D8" s="8"/>
      <c r="E8" s="225"/>
      <c r="F8" s="225"/>
      <c r="G8" s="11"/>
      <c r="H8" s="12"/>
      <c r="I8" s="12"/>
      <c r="J8"/>
      <c r="K8"/>
      <c r="L8"/>
      <c r="M8"/>
      <c r="N8"/>
    </row>
    <row r="9" spans="1:14">
      <c r="A9" s="13"/>
      <c r="B9" s="14" t="s">
        <v>4</v>
      </c>
      <c r="C9" s="18"/>
      <c r="D9" s="15"/>
      <c r="E9" s="240"/>
      <c r="F9" s="224"/>
      <c r="G9" s="19"/>
      <c r="H9" s="12"/>
      <c r="I9" s="12"/>
      <c r="J9"/>
      <c r="K9"/>
      <c r="L9"/>
      <c r="M9"/>
      <c r="N9"/>
    </row>
    <row r="10" spans="1:14" ht="29.25" customHeight="1">
      <c r="A10" s="13"/>
      <c r="B10" s="20"/>
      <c r="C10" s="24">
        <v>1</v>
      </c>
      <c r="D10" s="21" t="s">
        <v>7</v>
      </c>
      <c r="E10" s="247" t="s">
        <v>8</v>
      </c>
      <c r="F10" s="216" t="str">
        <f>VLOOKUP(E10,'1.業務チェックシート'!$J$11:$K$61,2,FALSE)</f>
        <v>×</v>
      </c>
      <c r="G10" s="354">
        <v>0.90061495734973218</v>
      </c>
      <c r="H10" s="12"/>
      <c r="I10" s="12"/>
      <c r="J10"/>
      <c r="K10"/>
      <c r="L10"/>
      <c r="M10"/>
      <c r="N10"/>
    </row>
    <row r="11" spans="1:14" ht="19.5">
      <c r="A11" s="13"/>
      <c r="B11" s="20"/>
      <c r="C11" s="29">
        <v>2</v>
      </c>
      <c r="D11" s="26" t="s">
        <v>11</v>
      </c>
      <c r="E11" s="234" t="s">
        <v>12</v>
      </c>
      <c r="F11" s="216" t="str">
        <f>VLOOKUP(E11,'1.業務チェックシート'!$J$11:$K$61,2,FALSE)</f>
        <v>×</v>
      </c>
      <c r="G11" s="355">
        <v>0.65582225748859357</v>
      </c>
      <c r="H11" s="12"/>
      <c r="I11" s="12"/>
      <c r="J11"/>
      <c r="K11"/>
      <c r="L11"/>
      <c r="M11"/>
      <c r="N11"/>
    </row>
    <row r="12" spans="1:14" ht="19.5">
      <c r="A12" s="13"/>
      <c r="B12" s="20"/>
      <c r="C12" s="29">
        <v>3</v>
      </c>
      <c r="D12" s="26" t="s">
        <v>17</v>
      </c>
      <c r="E12" s="234" t="s">
        <v>18</v>
      </c>
      <c r="F12" s="216" t="str">
        <f>VLOOKUP(E12,'1.業務チェックシート'!$J$11:$K$61,2,FALSE)</f>
        <v>×</v>
      </c>
      <c r="G12" s="355">
        <v>0.85082324935528664</v>
      </c>
      <c r="H12" s="12"/>
      <c r="I12" s="12"/>
      <c r="J12"/>
      <c r="K12"/>
      <c r="L12"/>
      <c r="M12"/>
      <c r="N12"/>
    </row>
    <row r="13" spans="1:14" ht="19.5">
      <c r="A13" s="13"/>
      <c r="B13" s="20"/>
      <c r="C13" s="29">
        <v>4</v>
      </c>
      <c r="D13" s="26" t="s">
        <v>19</v>
      </c>
      <c r="E13" s="234" t="s">
        <v>20</v>
      </c>
      <c r="F13" s="216" t="str">
        <f>VLOOKUP(E13,'1.業務チェックシート'!$J$11:$K$61,2,FALSE)</f>
        <v>×</v>
      </c>
      <c r="G13" s="355">
        <v>0.85260860940289629</v>
      </c>
      <c r="H13" s="12"/>
      <c r="I13" s="12"/>
      <c r="J13"/>
      <c r="K13"/>
      <c r="L13"/>
      <c r="M13"/>
      <c r="N13"/>
    </row>
    <row r="14" spans="1:14" ht="19.5">
      <c r="A14" s="13"/>
      <c r="B14" s="20"/>
      <c r="C14" s="29">
        <v>5</v>
      </c>
      <c r="D14" s="26" t="s">
        <v>23</v>
      </c>
      <c r="E14" s="234" t="s">
        <v>24</v>
      </c>
      <c r="F14" s="216" t="str">
        <f>VLOOKUP(E14,'1.業務チェックシート'!$J$11:$K$61,2,FALSE)</f>
        <v>×</v>
      </c>
      <c r="G14" s="355">
        <v>0.61594921642531242</v>
      </c>
      <c r="H14" s="12"/>
      <c r="I14" s="12"/>
      <c r="J14"/>
      <c r="K14"/>
      <c r="L14"/>
      <c r="M14"/>
      <c r="N14"/>
    </row>
    <row r="15" spans="1:14" ht="29.25" customHeight="1">
      <c r="A15" s="13"/>
      <c r="B15" s="20"/>
      <c r="C15" s="29">
        <v>6</v>
      </c>
      <c r="D15" s="26" t="s">
        <v>27</v>
      </c>
      <c r="E15" s="234" t="s">
        <v>28</v>
      </c>
      <c r="F15" s="216" t="str">
        <f>VLOOKUP(E15,'1.業務チェックシート'!$J$11:$K$61,2,FALSE)</f>
        <v>×</v>
      </c>
      <c r="G15" s="355">
        <v>0.93136282483634203</v>
      </c>
      <c r="H15" s="12"/>
      <c r="I15" s="12"/>
      <c r="J15"/>
      <c r="K15"/>
      <c r="L15"/>
      <c r="M15"/>
      <c r="N15"/>
    </row>
    <row r="16" spans="1:14" ht="29.25">
      <c r="A16" s="13"/>
      <c r="B16" s="20"/>
      <c r="C16" s="24">
        <v>7</v>
      </c>
      <c r="D16" s="34" t="s">
        <v>30</v>
      </c>
      <c r="E16" s="245" t="s">
        <v>31</v>
      </c>
      <c r="F16" s="219" t="str">
        <f>VLOOKUP(E16,'1.業務チェックシート'!$J$11:$K$61,2,FALSE)</f>
        <v>×</v>
      </c>
      <c r="G16" s="356">
        <v>0.36738742313033129</v>
      </c>
      <c r="H16" s="12"/>
      <c r="I16" s="12"/>
      <c r="J16"/>
      <c r="K16"/>
      <c r="L16"/>
      <c r="M16"/>
      <c r="N16"/>
    </row>
    <row r="17" spans="1:14">
      <c r="A17" s="13"/>
      <c r="B17" s="20"/>
      <c r="C17" s="37"/>
      <c r="D17" s="35"/>
      <c r="E17" s="243" t="s">
        <v>32</v>
      </c>
      <c r="F17" s="351">
        <f>VLOOKUP(E17,'1.業務チェックシート'!$J$11:$K$61,2,FALSE)</f>
        <v>0</v>
      </c>
      <c r="G17" s="357"/>
      <c r="H17" s="12"/>
      <c r="I17" s="12"/>
      <c r="J17"/>
      <c r="K17"/>
      <c r="L17"/>
      <c r="M17"/>
      <c r="N17"/>
    </row>
    <row r="18" spans="1:14">
      <c r="A18" s="13"/>
      <c r="B18" s="20"/>
      <c r="C18" s="37"/>
      <c r="D18" s="35"/>
      <c r="E18" s="352" t="s">
        <v>34</v>
      </c>
      <c r="F18" s="353" t="str">
        <f>VLOOKUP(E18,'1.業務チェックシート'!$J$11:$K$61,2,FALSE)</f>
        <v>×</v>
      </c>
      <c r="G18" s="358">
        <v>0.95599999999999996</v>
      </c>
      <c r="H18" s="12"/>
      <c r="I18" s="12"/>
      <c r="J18"/>
      <c r="K18"/>
      <c r="L18"/>
      <c r="M18"/>
      <c r="N18"/>
    </row>
    <row r="19" spans="1:14" ht="24.75" customHeight="1">
      <c r="A19" s="13"/>
      <c r="B19" s="20"/>
      <c r="C19" s="37"/>
      <c r="D19" s="35"/>
      <c r="E19" s="352" t="s">
        <v>35</v>
      </c>
      <c r="F19" s="353" t="str">
        <f>VLOOKUP(E19,'1.業務チェックシート'!$J$11:$K$61,2,FALSE)</f>
        <v>×</v>
      </c>
      <c r="G19" s="358">
        <v>0.65100000000000002</v>
      </c>
      <c r="H19" s="12"/>
      <c r="I19" s="12"/>
      <c r="J19"/>
      <c r="K19"/>
      <c r="L19"/>
      <c r="M19"/>
      <c r="N19"/>
    </row>
    <row r="20" spans="1:14">
      <c r="A20" s="13"/>
      <c r="B20" s="20"/>
      <c r="C20" s="37"/>
      <c r="D20" s="35"/>
      <c r="E20" s="352" t="s">
        <v>36</v>
      </c>
      <c r="F20" s="353" t="str">
        <f>VLOOKUP(E20,'1.業務チェックシート'!$J$11:$K$61,2,FALSE)</f>
        <v>×</v>
      </c>
      <c r="G20" s="358">
        <v>0.52800000000000002</v>
      </c>
      <c r="H20" s="12"/>
      <c r="I20" s="12"/>
      <c r="J20"/>
      <c r="K20"/>
      <c r="L20"/>
      <c r="M20"/>
      <c r="N20"/>
    </row>
    <row r="21" spans="1:14">
      <c r="A21" s="13"/>
      <c r="B21" s="20"/>
      <c r="C21" s="41"/>
      <c r="D21" s="39"/>
      <c r="E21" s="244" t="s">
        <v>38</v>
      </c>
      <c r="F21" s="217" t="str">
        <f>VLOOKUP(E21,'1.業務チェックシート'!$J$11:$K$61,2,FALSE)</f>
        <v>×</v>
      </c>
      <c r="G21" s="359">
        <v>0.10100000000000001</v>
      </c>
      <c r="H21" s="12"/>
      <c r="I21" s="12"/>
      <c r="J21"/>
      <c r="K21"/>
      <c r="L21"/>
      <c r="M21"/>
      <c r="N21"/>
    </row>
    <row r="22" spans="1:14" ht="19.5">
      <c r="A22" s="13"/>
      <c r="B22" s="20"/>
      <c r="C22" s="29">
        <v>8</v>
      </c>
      <c r="D22" s="26" t="s">
        <v>39</v>
      </c>
      <c r="E22" s="248" t="s">
        <v>40</v>
      </c>
      <c r="F22" s="216" t="str">
        <f>VLOOKUP(E22,'1.業務チェックシート'!$J$11:$K$61,2,FALSE)</f>
        <v>×</v>
      </c>
      <c r="G22" s="355">
        <v>0.66800000000000004</v>
      </c>
      <c r="H22" s="12"/>
      <c r="I22" s="12"/>
      <c r="J22"/>
      <c r="K22"/>
      <c r="L22"/>
      <c r="M22"/>
      <c r="N22"/>
    </row>
    <row r="23" spans="1:14" ht="39">
      <c r="A23" s="13"/>
      <c r="B23" s="20"/>
      <c r="C23" s="24">
        <v>9</v>
      </c>
      <c r="D23" s="34" t="s">
        <v>43</v>
      </c>
      <c r="E23" s="245" t="s">
        <v>44</v>
      </c>
      <c r="F23" s="219" t="str">
        <f>VLOOKUP(E23,'1.業務チェックシート'!$J$11:$K$61,2,FALSE)</f>
        <v>×</v>
      </c>
      <c r="G23" s="356">
        <v>0.57984526879587384</v>
      </c>
      <c r="H23" s="12"/>
      <c r="I23" s="12"/>
      <c r="J23"/>
      <c r="K23"/>
      <c r="L23"/>
      <c r="M23"/>
      <c r="N23"/>
    </row>
    <row r="24" spans="1:14">
      <c r="A24" s="13"/>
      <c r="B24" s="20"/>
      <c r="C24" s="37"/>
      <c r="D24" s="35"/>
      <c r="E24" s="243" t="s">
        <v>32</v>
      </c>
      <c r="F24" s="351">
        <f>VLOOKUP(E24,'1.業務チェックシート'!$J$11:$K$61,2,FALSE)</f>
        <v>0</v>
      </c>
      <c r="G24" s="357"/>
      <c r="H24" s="12"/>
      <c r="I24" s="12"/>
      <c r="J24"/>
      <c r="K24"/>
      <c r="L24"/>
      <c r="M24"/>
      <c r="N24"/>
    </row>
    <row r="25" spans="1:14" ht="19.5">
      <c r="A25" s="13"/>
      <c r="B25" s="20"/>
      <c r="C25" s="37"/>
      <c r="D25" s="35"/>
      <c r="E25" s="352" t="s">
        <v>45</v>
      </c>
      <c r="F25" s="353" t="str">
        <f>VLOOKUP(E25,'1.業務チェックシート'!$J$11:$K$61,2,FALSE)</f>
        <v>×</v>
      </c>
      <c r="G25" s="358">
        <v>0.57999999999999996</v>
      </c>
      <c r="H25" s="12"/>
      <c r="I25" s="12"/>
      <c r="J25"/>
      <c r="K25"/>
      <c r="L25"/>
      <c r="M25"/>
      <c r="N25"/>
    </row>
    <row r="26" spans="1:14" ht="19.5">
      <c r="A26" s="13"/>
      <c r="B26" s="20"/>
      <c r="C26" s="37"/>
      <c r="D26" s="35"/>
      <c r="E26" s="352" t="s">
        <v>46</v>
      </c>
      <c r="F26" s="353" t="str">
        <f>VLOOKUP(E26,'1.業務チェックシート'!$J$11:$K$61,2,FALSE)</f>
        <v>×</v>
      </c>
      <c r="G26" s="358">
        <v>0.34200000000000003</v>
      </c>
      <c r="H26" s="12"/>
      <c r="I26" s="12"/>
      <c r="J26"/>
      <c r="K26"/>
      <c r="L26"/>
      <c r="M26"/>
      <c r="N26"/>
    </row>
    <row r="27" spans="1:14" ht="19.5">
      <c r="A27" s="13"/>
      <c r="B27" s="20"/>
      <c r="C27" s="37"/>
      <c r="D27" s="35"/>
      <c r="E27" s="352" t="s">
        <v>47</v>
      </c>
      <c r="F27" s="353" t="str">
        <f>VLOOKUP(E27,'1.業務チェックシート'!$J$11:$K$61,2,FALSE)</f>
        <v>×</v>
      </c>
      <c r="G27" s="358">
        <v>1.7999999999999999E-2</v>
      </c>
      <c r="H27" s="12"/>
      <c r="I27" s="12"/>
      <c r="J27"/>
      <c r="K27"/>
      <c r="L27"/>
      <c r="M27"/>
      <c r="N27"/>
    </row>
    <row r="28" spans="1:14" ht="19.5">
      <c r="A28" s="13"/>
      <c r="B28" s="20"/>
      <c r="C28" s="37"/>
      <c r="D28" s="35"/>
      <c r="E28" s="352" t="s">
        <v>48</v>
      </c>
      <c r="F28" s="353" t="str">
        <f>VLOOKUP(E28,'1.業務チェックシート'!$J$11:$K$61,2,FALSE)</f>
        <v>×</v>
      </c>
      <c r="G28" s="358">
        <v>3.0000000000000001E-3</v>
      </c>
      <c r="H28" s="12"/>
      <c r="I28" s="12"/>
      <c r="J28"/>
      <c r="K28"/>
      <c r="L28"/>
      <c r="M28"/>
      <c r="N28"/>
    </row>
    <row r="29" spans="1:14" ht="18" customHeight="1">
      <c r="A29" s="13"/>
      <c r="B29" s="20"/>
      <c r="C29" s="41"/>
      <c r="D29" s="39"/>
      <c r="E29" s="244" t="s">
        <v>49</v>
      </c>
      <c r="F29" s="217" t="str">
        <f>VLOOKUP(E29,'1.業務チェックシート'!$J$11:$K$61,2,FALSE)</f>
        <v>×</v>
      </c>
      <c r="G29" s="359">
        <v>5.0999999999999997E-2</v>
      </c>
      <c r="H29" s="12"/>
      <c r="I29" s="12"/>
      <c r="J29"/>
      <c r="K29"/>
      <c r="L29"/>
      <c r="M29"/>
      <c r="N29"/>
    </row>
    <row r="30" spans="1:14" ht="19.5">
      <c r="A30" s="13"/>
      <c r="B30" s="20"/>
      <c r="C30" s="29">
        <v>10</v>
      </c>
      <c r="D30" s="26" t="s">
        <v>56</v>
      </c>
      <c r="E30" s="234" t="s">
        <v>57</v>
      </c>
      <c r="F30" s="216" t="str">
        <f>VLOOKUP(E30,'1.業務チェックシート'!$J$11:$K$61,2,FALSE)</f>
        <v>×</v>
      </c>
      <c r="G30" s="355">
        <v>0.37115651656417376</v>
      </c>
      <c r="H30" s="12"/>
      <c r="I30" s="12"/>
      <c r="J30"/>
      <c r="K30"/>
      <c r="L30"/>
      <c r="M30"/>
      <c r="N30"/>
    </row>
    <row r="31" spans="1:14" ht="29.25" customHeight="1">
      <c r="A31" s="13"/>
      <c r="B31" s="20"/>
      <c r="C31" s="29">
        <v>11</v>
      </c>
      <c r="D31" s="26" t="s">
        <v>60</v>
      </c>
      <c r="E31" s="234" t="s">
        <v>61</v>
      </c>
      <c r="F31" s="216" t="str">
        <f>VLOOKUP(E31,'1.業務チェックシート'!$J$11:$K$61,2,FALSE)</f>
        <v>×</v>
      </c>
      <c r="G31" s="355">
        <v>0.38008331680222179</v>
      </c>
      <c r="H31" s="12"/>
      <c r="I31" s="12"/>
      <c r="J31"/>
      <c r="K31"/>
      <c r="L31"/>
      <c r="M31"/>
      <c r="N31"/>
    </row>
    <row r="32" spans="1:14" ht="29.25" customHeight="1">
      <c r="A32" s="13"/>
      <c r="B32" s="20"/>
      <c r="C32" s="29">
        <v>12</v>
      </c>
      <c r="D32" s="26" t="s">
        <v>62</v>
      </c>
      <c r="E32" s="234" t="s">
        <v>63</v>
      </c>
      <c r="F32" s="216" t="str">
        <f>VLOOKUP(E32,'1.業務チェックシート'!$J$11:$K$61,2,FALSE)</f>
        <v>×</v>
      </c>
      <c r="G32" s="355">
        <v>0.56139654830390795</v>
      </c>
      <c r="H32" s="12"/>
      <c r="I32" s="12"/>
      <c r="J32"/>
      <c r="K32"/>
      <c r="L32"/>
      <c r="M32"/>
      <c r="N32"/>
    </row>
    <row r="33" spans="1:14" ht="19.5">
      <c r="A33" s="13"/>
      <c r="B33" s="20"/>
      <c r="C33" s="29">
        <v>13</v>
      </c>
      <c r="D33" s="26" t="s">
        <v>66</v>
      </c>
      <c r="E33" s="234" t="s">
        <v>67</v>
      </c>
      <c r="F33" s="216" t="str">
        <f>VLOOKUP(E33,'1.業務チェックシート'!$J$11:$K$61,2,FALSE)</f>
        <v>×</v>
      </c>
      <c r="G33" s="355">
        <v>0.58678833564768895</v>
      </c>
      <c r="H33" s="12"/>
      <c r="I33" s="12"/>
      <c r="J33"/>
      <c r="K33"/>
      <c r="L33"/>
      <c r="M33"/>
      <c r="N33"/>
    </row>
    <row r="34" spans="1:14" ht="29.25">
      <c r="A34" s="13"/>
      <c r="B34" s="20"/>
      <c r="C34" s="24">
        <v>14</v>
      </c>
      <c r="D34" s="21" t="s">
        <v>70</v>
      </c>
      <c r="E34" s="241" t="s">
        <v>71</v>
      </c>
      <c r="F34" s="216" t="str">
        <f>VLOOKUP(E34,'1.業務チェックシート'!$J$11:$K$61,2,FALSE)</f>
        <v>×</v>
      </c>
      <c r="G34" s="354">
        <v>0.64153937710771669</v>
      </c>
      <c r="H34" s="12"/>
      <c r="I34" s="12"/>
      <c r="J34"/>
      <c r="K34"/>
      <c r="L34"/>
      <c r="M34"/>
      <c r="N34"/>
    </row>
    <row r="35" spans="1:14">
      <c r="A35" s="13"/>
      <c r="B35" s="20"/>
      <c r="C35" s="54"/>
      <c r="D35" s="48"/>
      <c r="E35" s="242" t="s">
        <v>32</v>
      </c>
      <c r="F35" s="219">
        <f>VLOOKUP(E35,'1.業務チェックシート'!$J$11:$K$61,2,FALSE)</f>
        <v>0</v>
      </c>
      <c r="G35" s="360"/>
      <c r="H35" s="12"/>
      <c r="I35" s="12"/>
      <c r="J35"/>
      <c r="K35"/>
      <c r="L35"/>
      <c r="M35"/>
      <c r="N35"/>
    </row>
    <row r="36" spans="1:14" ht="19.5">
      <c r="A36" s="13"/>
      <c r="B36" s="20"/>
      <c r="C36" s="37"/>
      <c r="D36" s="35"/>
      <c r="E36" s="352" t="s">
        <v>72</v>
      </c>
      <c r="F36" s="353" t="str">
        <f>VLOOKUP(E36,'1.業務チェックシート'!$J$11:$K$61,2,FALSE)</f>
        <v>×</v>
      </c>
      <c r="G36" s="358">
        <v>0.64200000000000002</v>
      </c>
      <c r="H36" s="12"/>
      <c r="I36" s="12"/>
      <c r="J36"/>
      <c r="K36"/>
      <c r="L36"/>
      <c r="M36"/>
      <c r="N36"/>
    </row>
    <row r="37" spans="1:14" ht="19.5">
      <c r="A37" s="13"/>
      <c r="B37" s="20"/>
      <c r="C37" s="37"/>
      <c r="D37" s="35"/>
      <c r="E37" s="352" t="s">
        <v>73</v>
      </c>
      <c r="F37" s="353" t="str">
        <f>VLOOKUP(E37,'1.業務チェックシート'!$J$11:$K$61,2,FALSE)</f>
        <v>×</v>
      </c>
      <c r="G37" s="358">
        <v>0.16700000000000001</v>
      </c>
      <c r="H37" s="12"/>
      <c r="I37" s="12"/>
      <c r="J37"/>
      <c r="K37"/>
      <c r="L37"/>
      <c r="M37"/>
      <c r="N37"/>
    </row>
    <row r="38" spans="1:14" ht="22.5" customHeight="1">
      <c r="A38" s="13"/>
      <c r="B38" s="20"/>
      <c r="C38" s="41"/>
      <c r="D38" s="39"/>
      <c r="E38" s="244" t="s">
        <v>74</v>
      </c>
      <c r="F38" s="217" t="str">
        <f>VLOOKUP(E38,'1.業務チェックシート'!$J$11:$K$61,2,FALSE)</f>
        <v>×</v>
      </c>
      <c r="G38" s="359">
        <v>0.185</v>
      </c>
      <c r="H38" s="12"/>
      <c r="I38" s="12"/>
      <c r="J38"/>
      <c r="K38"/>
      <c r="L38"/>
      <c r="M38"/>
      <c r="N38"/>
    </row>
    <row r="39" spans="1:14" ht="20.25" thickBot="1">
      <c r="A39" s="13"/>
      <c r="B39" s="20"/>
      <c r="C39" s="29">
        <v>15</v>
      </c>
      <c r="D39" s="26" t="s">
        <v>77</v>
      </c>
      <c r="E39" s="234" t="s">
        <v>78</v>
      </c>
      <c r="F39" s="216" t="str">
        <f>VLOOKUP(E39,'1.業務チェックシート'!$J$11:$K$61,2,FALSE)</f>
        <v>×</v>
      </c>
      <c r="G39" s="355">
        <v>0.87938901011704029</v>
      </c>
      <c r="H39" s="12"/>
      <c r="I39" s="12"/>
      <c r="J39"/>
      <c r="K39"/>
      <c r="L39"/>
      <c r="M39"/>
      <c r="N39"/>
    </row>
    <row r="40" spans="1:14" ht="14.25" thickTop="1">
      <c r="A40" s="62"/>
      <c r="B40" s="510" t="s">
        <v>575</v>
      </c>
      <c r="C40" s="506"/>
      <c r="D40" s="506"/>
      <c r="E40" s="507"/>
      <c r="F40" s="214">
        <f>'1.業務チェックシート'!K62</f>
        <v>0</v>
      </c>
      <c r="G40" s="65">
        <v>9.8000000000000007</v>
      </c>
      <c r="H40" s="12"/>
      <c r="I40" s="12"/>
      <c r="J40"/>
      <c r="K40"/>
      <c r="L40"/>
      <c r="M40"/>
      <c r="N40"/>
    </row>
    <row r="41" spans="1:14" ht="14.25" thickBot="1">
      <c r="A41" s="62"/>
      <c r="B41" s="511" t="s">
        <v>576</v>
      </c>
      <c r="C41" s="508"/>
      <c r="D41" s="508"/>
      <c r="E41" s="509"/>
      <c r="F41" s="341">
        <f>'1.業務チェックシート'!K63</f>
        <v>0</v>
      </c>
      <c r="G41" s="342">
        <v>0.65600000000000003</v>
      </c>
      <c r="H41" s="12"/>
      <c r="I41" s="12"/>
      <c r="J41"/>
      <c r="K41"/>
      <c r="L41"/>
      <c r="M41"/>
      <c r="N41"/>
    </row>
    <row r="42" spans="1:14">
      <c r="A42" s="13"/>
      <c r="B42" s="14" t="s">
        <v>90</v>
      </c>
      <c r="C42" s="67"/>
      <c r="D42" s="15"/>
      <c r="E42" s="240"/>
      <c r="F42" s="224"/>
      <c r="G42" s="19"/>
      <c r="H42" s="12"/>
      <c r="I42" s="12"/>
      <c r="J42"/>
      <c r="K42"/>
      <c r="L42"/>
      <c r="M42"/>
      <c r="N42"/>
    </row>
    <row r="43" spans="1:14" ht="38.1" customHeight="1">
      <c r="A43" s="13"/>
      <c r="B43" s="20"/>
      <c r="C43" s="24">
        <v>1</v>
      </c>
      <c r="D43" s="21" t="s">
        <v>93</v>
      </c>
      <c r="E43" s="247" t="s">
        <v>94</v>
      </c>
      <c r="F43" s="219" t="str">
        <f>'1.業務チェックシート'!K65</f>
        <v>×</v>
      </c>
      <c r="G43" s="354">
        <v>0.73021225947232693</v>
      </c>
      <c r="H43" s="12"/>
      <c r="I43" s="12"/>
      <c r="J43"/>
      <c r="K43"/>
      <c r="L43"/>
      <c r="M43"/>
      <c r="N43"/>
    </row>
    <row r="44" spans="1:14" ht="29.25">
      <c r="A44" s="13"/>
      <c r="B44" s="20"/>
      <c r="C44" s="29">
        <v>2</v>
      </c>
      <c r="D44" s="26" t="s">
        <v>97</v>
      </c>
      <c r="E44" s="234" t="s">
        <v>98</v>
      </c>
      <c r="F44" s="219" t="str">
        <f>'1.業務チェックシート'!K66</f>
        <v>×</v>
      </c>
      <c r="G44" s="355">
        <v>0.73993255306486805</v>
      </c>
      <c r="H44" s="12"/>
      <c r="I44" s="12"/>
      <c r="J44"/>
      <c r="K44"/>
      <c r="L44"/>
      <c r="M44"/>
      <c r="N44"/>
    </row>
    <row r="45" spans="1:14" ht="19.5">
      <c r="A45" s="13"/>
      <c r="B45" s="20"/>
      <c r="C45" s="24">
        <v>3</v>
      </c>
      <c r="D45" s="26" t="s">
        <v>99</v>
      </c>
      <c r="E45" s="234" t="s">
        <v>100</v>
      </c>
      <c r="F45" s="219" t="str">
        <f>'1.業務チェックシート'!K67</f>
        <v>×</v>
      </c>
      <c r="G45" s="355">
        <v>0.61237849633009322</v>
      </c>
      <c r="H45" s="12"/>
      <c r="I45" s="12"/>
      <c r="J45"/>
      <c r="K45"/>
      <c r="L45"/>
      <c r="M45"/>
      <c r="N45"/>
    </row>
    <row r="46" spans="1:14" ht="20.25" thickBot="1">
      <c r="A46" s="13"/>
      <c r="B46" s="20"/>
      <c r="C46" s="24">
        <v>4</v>
      </c>
      <c r="D46" s="21" t="s">
        <v>101</v>
      </c>
      <c r="E46" s="247" t="s">
        <v>102</v>
      </c>
      <c r="F46" s="219" t="str">
        <f>'1.業務チェックシート'!K68</f>
        <v>×</v>
      </c>
      <c r="G46" s="354">
        <v>0.41261654433644118</v>
      </c>
      <c r="H46" s="12"/>
      <c r="I46" s="12"/>
      <c r="J46"/>
      <c r="K46"/>
      <c r="L46"/>
      <c r="M46"/>
      <c r="N46"/>
    </row>
    <row r="47" spans="1:14" ht="14.25" thickTop="1">
      <c r="A47" s="62"/>
      <c r="B47" s="510" t="s">
        <v>575</v>
      </c>
      <c r="C47" s="506"/>
      <c r="D47" s="506"/>
      <c r="E47" s="507"/>
      <c r="F47" s="214">
        <f>'1.業務チェックシート'!K70</f>
        <v>0</v>
      </c>
      <c r="G47" s="65">
        <v>2.5</v>
      </c>
      <c r="H47" s="12"/>
      <c r="I47" s="12"/>
      <c r="J47"/>
      <c r="K47"/>
      <c r="L47"/>
      <c r="M47"/>
      <c r="N47"/>
    </row>
    <row r="48" spans="1:14" ht="14.25" thickBot="1">
      <c r="A48" s="62"/>
      <c r="B48" s="511" t="s">
        <v>576</v>
      </c>
      <c r="C48" s="508"/>
      <c r="D48" s="508"/>
      <c r="E48" s="509"/>
      <c r="F48" s="410">
        <f>'1.業務チェックシート'!K71</f>
        <v>0</v>
      </c>
      <c r="G48" s="348">
        <v>0.624</v>
      </c>
      <c r="H48" s="12"/>
      <c r="I48" s="12"/>
      <c r="J48"/>
      <c r="K48"/>
      <c r="L48"/>
      <c r="M48"/>
      <c r="N48"/>
    </row>
    <row r="49" spans="1:14">
      <c r="A49" s="13"/>
      <c r="B49" s="14" t="s">
        <v>105</v>
      </c>
      <c r="C49" s="67"/>
      <c r="D49" s="15"/>
      <c r="E49" s="240"/>
      <c r="F49" s="224"/>
      <c r="G49" s="19"/>
      <c r="H49" s="12"/>
      <c r="I49" s="12"/>
      <c r="J49"/>
      <c r="K49"/>
      <c r="L49"/>
      <c r="M49"/>
      <c r="N49"/>
    </row>
    <row r="50" spans="1:14" ht="39">
      <c r="A50" s="13"/>
      <c r="B50" s="20"/>
      <c r="C50" s="24">
        <v>1</v>
      </c>
      <c r="D50" s="21" t="s">
        <v>75</v>
      </c>
      <c r="E50" s="241" t="s">
        <v>108</v>
      </c>
      <c r="F50" s="219" t="str">
        <f>'1.業務チェックシート'!K73</f>
        <v>×</v>
      </c>
      <c r="G50" s="354">
        <v>0.86748660979964298</v>
      </c>
      <c r="H50" s="12"/>
      <c r="I50" s="12"/>
      <c r="J50"/>
      <c r="K50"/>
      <c r="L50"/>
      <c r="M50"/>
      <c r="N50"/>
    </row>
    <row r="51" spans="1:14">
      <c r="A51" s="13"/>
      <c r="B51" s="20"/>
      <c r="C51" s="54"/>
      <c r="D51" s="48"/>
      <c r="E51" s="242" t="s">
        <v>32</v>
      </c>
      <c r="F51" s="351">
        <f>'1.業務チェックシート'!K74</f>
        <v>0</v>
      </c>
      <c r="G51" s="360"/>
      <c r="H51" s="12"/>
      <c r="I51" s="12"/>
      <c r="J51"/>
      <c r="K51"/>
      <c r="L51"/>
      <c r="M51"/>
      <c r="N51"/>
    </row>
    <row r="52" spans="1:14">
      <c r="A52" s="13"/>
      <c r="B52" s="20"/>
      <c r="C52" s="37"/>
      <c r="D52" s="35"/>
      <c r="E52" s="352" t="s">
        <v>109</v>
      </c>
      <c r="F52" s="353" t="str">
        <f>'1.業務チェックシート'!K75</f>
        <v>×</v>
      </c>
      <c r="G52" s="358">
        <v>0.86699999999999999</v>
      </c>
      <c r="H52" s="12"/>
      <c r="I52" s="12"/>
      <c r="J52"/>
      <c r="K52"/>
      <c r="L52"/>
      <c r="M52"/>
      <c r="N52"/>
    </row>
    <row r="53" spans="1:14" ht="19.5">
      <c r="A53" s="13"/>
      <c r="B53" s="20"/>
      <c r="C53" s="37"/>
      <c r="D53" s="35"/>
      <c r="E53" s="352" t="s">
        <v>110</v>
      </c>
      <c r="F53" s="353" t="str">
        <f>'1.業務チェックシート'!K76</f>
        <v>×</v>
      </c>
      <c r="G53" s="358">
        <v>1.4999999999999999E-2</v>
      </c>
      <c r="H53" s="12"/>
      <c r="I53" s="12"/>
      <c r="J53"/>
      <c r="K53"/>
      <c r="L53"/>
      <c r="M53"/>
      <c r="N53"/>
    </row>
    <row r="54" spans="1:14">
      <c r="A54" s="13"/>
      <c r="B54" s="20"/>
      <c r="C54" s="41"/>
      <c r="D54" s="39"/>
      <c r="E54" s="244" t="s">
        <v>111</v>
      </c>
      <c r="F54" s="223" t="str">
        <f>'1.業務チェックシート'!K77</f>
        <v>×</v>
      </c>
      <c r="G54" s="359">
        <v>0.11</v>
      </c>
      <c r="H54" s="12"/>
      <c r="I54" s="12"/>
      <c r="J54"/>
      <c r="K54"/>
      <c r="L54"/>
      <c r="M54"/>
      <c r="N54"/>
    </row>
    <row r="55" spans="1:14" ht="39">
      <c r="A55" s="13"/>
      <c r="B55" s="20"/>
      <c r="C55" s="24">
        <v>2</v>
      </c>
      <c r="D55" s="21" t="s">
        <v>79</v>
      </c>
      <c r="E55" s="241" t="s">
        <v>112</v>
      </c>
      <c r="F55" s="219" t="str">
        <f>'1.業務チェックシート'!K78</f>
        <v>×</v>
      </c>
      <c r="G55" s="354">
        <v>0.67109700456258681</v>
      </c>
      <c r="H55" s="12"/>
      <c r="I55" s="12"/>
      <c r="J55"/>
      <c r="K55"/>
      <c r="L55"/>
      <c r="M55"/>
      <c r="N55"/>
    </row>
    <row r="56" spans="1:14">
      <c r="A56" s="13"/>
      <c r="B56" s="20"/>
      <c r="C56" s="54"/>
      <c r="D56" s="48"/>
      <c r="E56" s="242" t="s">
        <v>32</v>
      </c>
      <c r="F56" s="351">
        <f>'1.業務チェックシート'!K79</f>
        <v>0</v>
      </c>
      <c r="G56" s="360"/>
      <c r="H56" s="12"/>
      <c r="I56" s="12"/>
      <c r="J56"/>
      <c r="K56"/>
      <c r="L56"/>
      <c r="M56"/>
      <c r="N56"/>
    </row>
    <row r="57" spans="1:14" ht="19.5">
      <c r="A57" s="13"/>
      <c r="B57" s="20"/>
      <c r="C57" s="37"/>
      <c r="D57" s="35"/>
      <c r="E57" s="352" t="s">
        <v>113</v>
      </c>
      <c r="F57" s="353" t="str">
        <f>'1.業務チェックシート'!K80</f>
        <v>×</v>
      </c>
      <c r="G57" s="358">
        <v>0.89600000000000002</v>
      </c>
      <c r="H57" s="12"/>
      <c r="I57" s="12"/>
      <c r="J57"/>
      <c r="K57"/>
      <c r="L57"/>
      <c r="M57"/>
      <c r="N57"/>
    </row>
    <row r="58" spans="1:14" ht="19.5">
      <c r="A58" s="13"/>
      <c r="B58" s="20"/>
      <c r="C58" s="37"/>
      <c r="D58" s="35"/>
      <c r="E58" s="352" t="s">
        <v>114</v>
      </c>
      <c r="F58" s="353" t="str">
        <f>'1.業務チェックシート'!K81</f>
        <v>×</v>
      </c>
      <c r="G58" s="358">
        <v>0.86399999999999999</v>
      </c>
      <c r="H58" s="12"/>
      <c r="I58" s="12"/>
      <c r="J58"/>
      <c r="K58"/>
      <c r="L58"/>
      <c r="M58"/>
      <c r="N58"/>
    </row>
    <row r="59" spans="1:14">
      <c r="A59" s="13"/>
      <c r="B59" s="20"/>
      <c r="C59" s="41"/>
      <c r="D59" s="39"/>
      <c r="E59" s="244" t="s">
        <v>115</v>
      </c>
      <c r="F59" s="223" t="str">
        <f>'1.業務チェックシート'!K82</f>
        <v>×</v>
      </c>
      <c r="G59" s="359">
        <v>4.7E-2</v>
      </c>
      <c r="H59" s="12"/>
      <c r="I59" s="12"/>
      <c r="J59"/>
      <c r="K59"/>
      <c r="L59"/>
      <c r="M59"/>
      <c r="N59"/>
    </row>
    <row r="60" spans="1:14" ht="29.25">
      <c r="A60" s="13"/>
      <c r="B60" s="20"/>
      <c r="C60" s="29">
        <v>3</v>
      </c>
      <c r="D60" s="26" t="s">
        <v>85</v>
      </c>
      <c r="E60" s="234" t="s">
        <v>118</v>
      </c>
      <c r="F60" s="219" t="str">
        <f>'1.業務チェックシート'!K83</f>
        <v>×</v>
      </c>
      <c r="G60" s="355">
        <v>0.27911128744296765</v>
      </c>
      <c r="H60" s="12"/>
      <c r="I60" s="12"/>
      <c r="J60"/>
      <c r="K60"/>
      <c r="L60"/>
      <c r="M60"/>
      <c r="N60"/>
    </row>
    <row r="61" spans="1:14" ht="39">
      <c r="A61" s="13"/>
      <c r="B61" s="20"/>
      <c r="C61" s="70">
        <v>4</v>
      </c>
      <c r="D61" s="34" t="s">
        <v>91</v>
      </c>
      <c r="E61" s="245" t="s">
        <v>121</v>
      </c>
      <c r="F61" s="219" t="str">
        <f>'1.業務チェックシート'!K84</f>
        <v>×</v>
      </c>
      <c r="G61" s="356">
        <v>0.86887522317000598</v>
      </c>
      <c r="H61" s="12"/>
      <c r="I61" s="12"/>
      <c r="J61"/>
      <c r="K61"/>
      <c r="L61"/>
      <c r="M61"/>
      <c r="N61"/>
    </row>
    <row r="62" spans="1:14">
      <c r="A62" s="13"/>
      <c r="B62" s="20"/>
      <c r="C62" s="37"/>
      <c r="D62" s="35"/>
      <c r="E62" s="242" t="s">
        <v>32</v>
      </c>
      <c r="F62" s="351">
        <f>'1.業務チェックシート'!K85</f>
        <v>0</v>
      </c>
      <c r="G62" s="357"/>
      <c r="H62" s="12"/>
      <c r="I62" s="12"/>
      <c r="J62"/>
      <c r="K62"/>
      <c r="L62"/>
      <c r="M62"/>
      <c r="N62"/>
    </row>
    <row r="63" spans="1:14">
      <c r="A63" s="13"/>
      <c r="B63" s="71"/>
      <c r="C63" s="37"/>
      <c r="D63" s="35"/>
      <c r="E63" s="352" t="s">
        <v>122</v>
      </c>
      <c r="F63" s="353" t="str">
        <f>'1.業務チェックシート'!K86</f>
        <v>×</v>
      </c>
      <c r="G63" s="358">
        <v>0.86899999999999999</v>
      </c>
      <c r="H63" s="12"/>
      <c r="I63" s="12"/>
      <c r="J63"/>
      <c r="K63"/>
      <c r="L63"/>
      <c r="M63"/>
      <c r="N63"/>
    </row>
    <row r="64" spans="1:14" ht="19.5">
      <c r="A64" s="13"/>
      <c r="B64" s="71"/>
      <c r="C64" s="37"/>
      <c r="D64" s="35"/>
      <c r="E64" s="352" t="s">
        <v>123</v>
      </c>
      <c r="F64" s="353" t="str">
        <f>'1.業務チェックシート'!K87</f>
        <v>×</v>
      </c>
      <c r="G64" s="358">
        <v>1.2999999999999999E-2</v>
      </c>
      <c r="H64" s="12"/>
      <c r="I64" s="12"/>
      <c r="J64"/>
      <c r="K64"/>
      <c r="L64"/>
      <c r="M64"/>
      <c r="N64"/>
    </row>
    <row r="65" spans="1:14">
      <c r="A65" s="13"/>
      <c r="B65" s="71"/>
      <c r="C65" s="41"/>
      <c r="D65" s="39"/>
      <c r="E65" s="244" t="s">
        <v>124</v>
      </c>
      <c r="F65" s="223" t="str">
        <f>'1.業務チェックシート'!K88</f>
        <v>×</v>
      </c>
      <c r="G65" s="359">
        <v>0.111</v>
      </c>
      <c r="H65" s="12"/>
      <c r="I65" s="12"/>
      <c r="J65"/>
      <c r="K65"/>
      <c r="L65"/>
      <c r="M65"/>
      <c r="N65"/>
    </row>
    <row r="66" spans="1:14" ht="39">
      <c r="A66" s="13"/>
      <c r="B66" s="71"/>
      <c r="C66" s="24">
        <v>5</v>
      </c>
      <c r="D66" s="21" t="s">
        <v>125</v>
      </c>
      <c r="E66" s="241" t="s">
        <v>126</v>
      </c>
      <c r="F66" s="219" t="str">
        <f>'1.業務チェックシート'!K89</f>
        <v>×</v>
      </c>
      <c r="G66" s="354">
        <v>0.69569529855187462</v>
      </c>
      <c r="H66" s="12"/>
      <c r="I66" s="12"/>
      <c r="J66"/>
      <c r="K66"/>
      <c r="L66"/>
      <c r="M66"/>
      <c r="N66"/>
    </row>
    <row r="67" spans="1:14">
      <c r="A67" s="13"/>
      <c r="B67" s="71"/>
      <c r="C67" s="54"/>
      <c r="D67" s="48"/>
      <c r="E67" s="352" t="s">
        <v>32</v>
      </c>
      <c r="F67" s="353">
        <f>'1.業務チェックシート'!K90</f>
        <v>0</v>
      </c>
      <c r="G67" s="358"/>
      <c r="H67" s="12"/>
      <c r="I67" s="12"/>
      <c r="J67"/>
      <c r="K67"/>
      <c r="L67"/>
      <c r="M67"/>
      <c r="N67"/>
    </row>
    <row r="68" spans="1:14" ht="29.25" customHeight="1">
      <c r="A68" s="13"/>
      <c r="B68" s="71"/>
      <c r="C68" s="37"/>
      <c r="D68" s="35"/>
      <c r="E68" s="352" t="s">
        <v>127</v>
      </c>
      <c r="F68" s="353" t="str">
        <f>'1.業務チェックシート'!K91</f>
        <v>×</v>
      </c>
      <c r="G68" s="358">
        <v>0.80100000000000005</v>
      </c>
      <c r="H68" s="12"/>
      <c r="I68" s="12"/>
      <c r="J68"/>
      <c r="K68"/>
      <c r="L68"/>
      <c r="M68"/>
      <c r="N68"/>
    </row>
    <row r="69" spans="1:14" ht="19.5">
      <c r="A69" s="13"/>
      <c r="B69" s="71"/>
      <c r="C69" s="37"/>
      <c r="D69" s="35"/>
      <c r="E69" s="352" t="s">
        <v>128</v>
      </c>
      <c r="F69" s="353" t="str">
        <f>'1.業務チェックシート'!K92</f>
        <v>×</v>
      </c>
      <c r="G69" s="358">
        <v>0.73199999999999998</v>
      </c>
      <c r="H69" s="12"/>
      <c r="I69" s="12"/>
      <c r="J69"/>
      <c r="K69"/>
      <c r="L69"/>
      <c r="M69"/>
      <c r="N69"/>
    </row>
    <row r="70" spans="1:14" ht="14.25" thickBot="1">
      <c r="A70" s="13"/>
      <c r="B70" s="72"/>
      <c r="C70" s="59"/>
      <c r="D70" s="57"/>
      <c r="E70" s="246" t="s">
        <v>115</v>
      </c>
      <c r="F70" s="223" t="str">
        <f>'1.業務チェックシート'!K93</f>
        <v>×</v>
      </c>
      <c r="G70" s="361">
        <v>3.5000000000000003E-2</v>
      </c>
      <c r="H70" s="12"/>
      <c r="I70" s="12"/>
      <c r="J70"/>
      <c r="K70"/>
      <c r="L70"/>
      <c r="M70"/>
      <c r="N70"/>
    </row>
    <row r="71" spans="1:14" ht="14.25" thickTop="1">
      <c r="A71" s="62"/>
      <c r="B71" s="510" t="s">
        <v>575</v>
      </c>
      <c r="C71" s="506"/>
      <c r="D71" s="506"/>
      <c r="E71" s="507"/>
      <c r="F71" s="253">
        <f>'1.業務チェックシート'!K94</f>
        <v>0</v>
      </c>
      <c r="G71" s="73">
        <v>3.4</v>
      </c>
      <c r="H71" s="12"/>
      <c r="I71" s="12"/>
      <c r="J71"/>
      <c r="K71"/>
      <c r="L71"/>
      <c r="M71"/>
      <c r="N71"/>
    </row>
    <row r="72" spans="1:14" ht="14.25" thickBot="1">
      <c r="A72" s="62"/>
      <c r="B72" s="513" t="s">
        <v>576</v>
      </c>
      <c r="C72" s="514"/>
      <c r="D72" s="514"/>
      <c r="E72" s="515"/>
      <c r="F72" s="362">
        <f>'1.業務チェックシート'!K95</f>
        <v>0</v>
      </c>
      <c r="G72" s="344">
        <v>0.67600000000000005</v>
      </c>
      <c r="H72" s="12"/>
      <c r="I72" s="12"/>
      <c r="J72"/>
      <c r="K72"/>
      <c r="L72"/>
      <c r="M72"/>
      <c r="N72"/>
    </row>
    <row r="73" spans="1:14" ht="14.25" customHeight="1" thickTop="1">
      <c r="A73" s="516" t="s">
        <v>577</v>
      </c>
      <c r="B73" s="506"/>
      <c r="C73" s="506"/>
      <c r="D73" s="506"/>
      <c r="E73" s="507"/>
      <c r="F73" s="223">
        <f>'1.業務チェックシート'!K96</f>
        <v>0</v>
      </c>
      <c r="G73" s="73">
        <v>15.7</v>
      </c>
      <c r="H73" s="12"/>
      <c r="I73" s="12"/>
      <c r="J73"/>
      <c r="K73"/>
      <c r="L73"/>
      <c r="M73"/>
      <c r="N73"/>
    </row>
    <row r="74" spans="1:14" ht="14.25" customHeight="1" thickBot="1">
      <c r="A74" s="517" t="s">
        <v>578</v>
      </c>
      <c r="B74" s="508"/>
      <c r="C74" s="508"/>
      <c r="D74" s="508"/>
      <c r="E74" s="509"/>
      <c r="F74" s="343">
        <f>'1.業務チェックシート'!K97</f>
        <v>0</v>
      </c>
      <c r="G74" s="344">
        <v>0.65500000000000003</v>
      </c>
      <c r="H74" s="12"/>
      <c r="I74" s="12"/>
      <c r="J74"/>
      <c r="K74"/>
      <c r="L74"/>
      <c r="M74"/>
      <c r="N74"/>
    </row>
    <row r="75" spans="1:14" ht="14.25" thickBot="1">
      <c r="A75" s="77" t="s">
        <v>131</v>
      </c>
      <c r="B75" s="78"/>
      <c r="C75" s="81"/>
      <c r="D75" s="79"/>
      <c r="E75" s="235"/>
      <c r="F75" s="222"/>
      <c r="G75" s="82"/>
      <c r="H75" s="12"/>
      <c r="I75" s="12"/>
      <c r="J75"/>
      <c r="K75"/>
      <c r="L75"/>
      <c r="M75"/>
      <c r="N75"/>
    </row>
    <row r="76" spans="1:14">
      <c r="A76" s="83"/>
      <c r="B76" s="84" t="s">
        <v>132</v>
      </c>
      <c r="C76" s="87"/>
      <c r="D76" s="85"/>
      <c r="E76" s="233"/>
      <c r="F76" s="221"/>
      <c r="G76" s="88"/>
      <c r="H76" s="12"/>
      <c r="I76" s="12"/>
      <c r="J76"/>
      <c r="K76"/>
      <c r="L76"/>
      <c r="M76"/>
      <c r="N76"/>
    </row>
    <row r="77" spans="1:14" ht="40.5" customHeight="1">
      <c r="A77" s="83"/>
      <c r="B77" s="89"/>
      <c r="C77" s="24">
        <v>1</v>
      </c>
      <c r="D77" s="21" t="s">
        <v>135</v>
      </c>
      <c r="E77" s="231" t="s">
        <v>136</v>
      </c>
      <c r="F77" s="219" t="str">
        <f>VLOOKUP(E77,'1.業務チェックシート'!$J$100:$K$126,2,FALSE)</f>
        <v>×</v>
      </c>
      <c r="G77" s="354">
        <v>0.77385439396945055</v>
      </c>
      <c r="H77" s="12"/>
      <c r="I77" s="12"/>
      <c r="J77"/>
      <c r="K77"/>
      <c r="L77"/>
      <c r="M77"/>
      <c r="N77"/>
    </row>
    <row r="78" spans="1:14" ht="19.5">
      <c r="A78" s="83"/>
      <c r="B78" s="89"/>
      <c r="C78" s="29">
        <v>2</v>
      </c>
      <c r="D78" s="26" t="s">
        <v>138</v>
      </c>
      <c r="E78" s="228" t="s">
        <v>139</v>
      </c>
      <c r="F78" s="219" t="str">
        <f>VLOOKUP(E78,'1.業務チェックシート'!$J$100:$K$126,2,FALSE)</f>
        <v>×</v>
      </c>
      <c r="G78" s="355">
        <v>0.68835548502281296</v>
      </c>
      <c r="H78" s="12"/>
      <c r="I78" s="12"/>
      <c r="J78"/>
      <c r="K78"/>
      <c r="L78"/>
      <c r="M78"/>
      <c r="N78"/>
    </row>
    <row r="79" spans="1:14" ht="29.25">
      <c r="A79" s="83"/>
      <c r="B79" s="89"/>
      <c r="C79" s="29">
        <v>3</v>
      </c>
      <c r="D79" s="26" t="s">
        <v>144</v>
      </c>
      <c r="E79" s="228" t="s">
        <v>145</v>
      </c>
      <c r="F79" s="219" t="str">
        <f>VLOOKUP(E79,'1.業務チェックシート'!$J$100:$K$126,2,FALSE)</f>
        <v>×</v>
      </c>
      <c r="G79" s="355">
        <v>0.9039873041063281</v>
      </c>
      <c r="H79" s="12"/>
      <c r="I79" s="12"/>
      <c r="J79"/>
      <c r="K79"/>
      <c r="L79"/>
      <c r="M79"/>
      <c r="N79"/>
    </row>
    <row r="80" spans="1:14" ht="39">
      <c r="A80" s="83"/>
      <c r="B80" s="89"/>
      <c r="C80" s="24">
        <v>4</v>
      </c>
      <c r="D80" s="21" t="s">
        <v>146</v>
      </c>
      <c r="E80" s="236" t="s">
        <v>147</v>
      </c>
      <c r="F80" s="219" t="str">
        <f>VLOOKUP(E80,'1.業務チェックシート'!$J$100:$K$126,2,FALSE)</f>
        <v>×</v>
      </c>
      <c r="G80" s="354">
        <v>0.57349732195992864</v>
      </c>
      <c r="H80" s="12"/>
      <c r="I80" s="12"/>
      <c r="J80"/>
      <c r="K80"/>
      <c r="L80"/>
      <c r="M80"/>
      <c r="N80"/>
    </row>
    <row r="81" spans="1:14">
      <c r="A81" s="83"/>
      <c r="B81" s="89"/>
      <c r="C81" s="54"/>
      <c r="D81" s="48"/>
      <c r="E81" s="237" t="s">
        <v>32</v>
      </c>
      <c r="F81" s="219">
        <f>VLOOKUP(E81,'1.業務チェックシート'!$J$100:$K$126,2,FALSE)</f>
        <v>0</v>
      </c>
      <c r="G81" s="360"/>
      <c r="H81" s="12"/>
      <c r="I81" s="12"/>
      <c r="J81"/>
      <c r="K81"/>
      <c r="L81"/>
      <c r="M81"/>
      <c r="N81"/>
    </row>
    <row r="82" spans="1:14">
      <c r="A82" s="83"/>
      <c r="B82" s="89"/>
      <c r="C82" s="37"/>
      <c r="D82" s="35"/>
      <c r="E82" s="352" t="s">
        <v>140</v>
      </c>
      <c r="F82" s="353" t="str">
        <f>VLOOKUP(E82,'1.業務チェックシート'!$J$100:$K$126,2,FALSE)</f>
        <v>×</v>
      </c>
      <c r="G82" s="358">
        <v>0.96899999999999997</v>
      </c>
      <c r="H82" s="12"/>
      <c r="I82" s="12"/>
      <c r="J82"/>
      <c r="K82"/>
      <c r="L82"/>
      <c r="M82"/>
      <c r="N82"/>
    </row>
    <row r="83" spans="1:14">
      <c r="A83" s="83"/>
      <c r="B83" s="89"/>
      <c r="C83" s="37"/>
      <c r="D83" s="35"/>
      <c r="E83" s="352" t="s">
        <v>148</v>
      </c>
      <c r="F83" s="353" t="str">
        <f>VLOOKUP(E83,'1.業務チェックシート'!$J$100:$K$126,2,FALSE)</f>
        <v>×</v>
      </c>
      <c r="G83" s="358">
        <v>0.92</v>
      </c>
      <c r="H83" s="12"/>
      <c r="I83" s="12"/>
      <c r="J83"/>
      <c r="K83"/>
      <c r="L83"/>
      <c r="M83"/>
      <c r="N83"/>
    </row>
    <row r="84" spans="1:14">
      <c r="A84" s="83"/>
      <c r="B84" s="89"/>
      <c r="C84" s="37"/>
      <c r="D84" s="35"/>
      <c r="E84" s="352" t="s">
        <v>149</v>
      </c>
      <c r="F84" s="353" t="str">
        <f>VLOOKUP(E84,'1.業務チェックシート'!$J$100:$K$126,2,FALSE)</f>
        <v>×</v>
      </c>
      <c r="G84" s="358">
        <v>0.93799999999999994</v>
      </c>
      <c r="H84" s="12"/>
      <c r="I84" s="12"/>
      <c r="J84"/>
      <c r="K84"/>
      <c r="L84"/>
      <c r="M84"/>
      <c r="N84"/>
    </row>
    <row r="85" spans="1:14" ht="19.5">
      <c r="A85" s="83"/>
      <c r="B85" s="89"/>
      <c r="C85" s="37"/>
      <c r="D85" s="35"/>
      <c r="E85" s="352" t="s">
        <v>150</v>
      </c>
      <c r="F85" s="353" t="str">
        <f>VLOOKUP(E85,'1.業務チェックシート'!$J$100:$K$126,2,FALSE)</f>
        <v>×</v>
      </c>
      <c r="G85" s="358">
        <v>0.63100000000000001</v>
      </c>
      <c r="H85" s="12"/>
      <c r="I85" s="12"/>
      <c r="J85"/>
      <c r="K85"/>
      <c r="L85"/>
      <c r="M85"/>
      <c r="N85"/>
    </row>
    <row r="86" spans="1:14">
      <c r="A86" s="83"/>
      <c r="B86" s="89"/>
      <c r="C86" s="41"/>
      <c r="D86" s="39"/>
      <c r="E86" s="238" t="s">
        <v>151</v>
      </c>
      <c r="F86" s="223" t="str">
        <f>VLOOKUP(E86,'1.業務チェックシート'!$J$100:$K$126,2,FALSE)</f>
        <v>×</v>
      </c>
      <c r="G86" s="359">
        <v>0.20100000000000001</v>
      </c>
      <c r="H86" s="12"/>
      <c r="I86" s="12"/>
      <c r="J86"/>
      <c r="K86"/>
      <c r="L86"/>
      <c r="M86"/>
      <c r="N86"/>
    </row>
    <row r="87" spans="1:14" ht="19.5">
      <c r="A87" s="83"/>
      <c r="B87" s="89"/>
      <c r="C87" s="29">
        <v>5</v>
      </c>
      <c r="D87" s="26" t="s">
        <v>154</v>
      </c>
      <c r="E87" s="238" t="s">
        <v>563</v>
      </c>
      <c r="F87" s="219" t="str">
        <f>VLOOKUP(E87,'1.業務チェックシート'!$J$100:$K$126,2,FALSE)</f>
        <v>×</v>
      </c>
      <c r="G87" s="355">
        <v>0.52330886728823645</v>
      </c>
      <c r="H87" s="12"/>
      <c r="I87" s="12"/>
      <c r="J87"/>
      <c r="K87"/>
      <c r="L87"/>
      <c r="M87"/>
      <c r="N87"/>
    </row>
    <row r="88" spans="1:14" ht="29.25" customHeight="1">
      <c r="A88" s="83"/>
      <c r="B88" s="89"/>
      <c r="C88" s="29">
        <v>6</v>
      </c>
      <c r="D88" s="26" t="s">
        <v>159</v>
      </c>
      <c r="E88" s="228" t="s">
        <v>160</v>
      </c>
      <c r="F88" s="219" t="str">
        <f>VLOOKUP(E88,'1.業務チェックシート'!$J$100:$K$126,2,FALSE)</f>
        <v>×</v>
      </c>
      <c r="G88" s="355">
        <v>0.7458837532235667</v>
      </c>
      <c r="H88" s="12"/>
      <c r="I88" s="12"/>
      <c r="J88"/>
      <c r="K88"/>
      <c r="L88"/>
      <c r="M88"/>
      <c r="N88"/>
    </row>
    <row r="89" spans="1:14" ht="29.25" customHeight="1" thickBot="1">
      <c r="A89" s="83"/>
      <c r="B89" s="89"/>
      <c r="C89" s="37">
        <v>7</v>
      </c>
      <c r="D89" s="35" t="s">
        <v>152</v>
      </c>
      <c r="E89" s="239" t="s">
        <v>169</v>
      </c>
      <c r="F89" s="219" t="str">
        <f>VLOOKUP(E89,'1.業務チェックシート'!$J$100:$K$126,2,FALSE)</f>
        <v>×</v>
      </c>
      <c r="G89" s="357">
        <v>0.89684586391588972</v>
      </c>
      <c r="H89" s="12"/>
      <c r="I89" s="12"/>
      <c r="J89"/>
      <c r="K89"/>
      <c r="L89"/>
      <c r="M89"/>
      <c r="N89"/>
    </row>
    <row r="90" spans="1:14" ht="14.25" thickTop="1">
      <c r="A90" s="83"/>
      <c r="B90" s="448" t="s">
        <v>575</v>
      </c>
      <c r="C90" s="506"/>
      <c r="D90" s="506"/>
      <c r="E90" s="507"/>
      <c r="F90" s="214">
        <f>'1.業務チェックシート'!K127</f>
        <v>0</v>
      </c>
      <c r="G90" s="65">
        <v>5.0999999999999996</v>
      </c>
      <c r="H90" s="12"/>
      <c r="I90" s="12"/>
      <c r="J90"/>
      <c r="K90"/>
      <c r="L90"/>
      <c r="M90"/>
      <c r="N90"/>
    </row>
    <row r="91" spans="1:14" ht="14.25" thickBot="1">
      <c r="A91" s="83"/>
      <c r="B91" s="420" t="s">
        <v>579</v>
      </c>
      <c r="C91" s="508"/>
      <c r="D91" s="508"/>
      <c r="E91" s="509"/>
      <c r="F91" s="410">
        <f>'1.業務チェックシート'!K128</f>
        <v>0</v>
      </c>
      <c r="G91" s="348">
        <v>0.72899999999999998</v>
      </c>
      <c r="H91" s="12"/>
      <c r="I91" s="12"/>
      <c r="J91"/>
      <c r="K91"/>
      <c r="L91"/>
      <c r="M91"/>
      <c r="N91"/>
    </row>
    <row r="92" spans="1:14">
      <c r="A92" s="83"/>
      <c r="B92" s="84" t="s">
        <v>170</v>
      </c>
      <c r="C92" s="87"/>
      <c r="D92" s="85"/>
      <c r="E92" s="233"/>
      <c r="F92" s="221"/>
      <c r="G92" s="88"/>
      <c r="H92" s="12"/>
      <c r="I92" s="12"/>
      <c r="J92"/>
      <c r="K92"/>
      <c r="L92"/>
      <c r="M92"/>
      <c r="N92"/>
    </row>
    <row r="93" spans="1:14" ht="29.25">
      <c r="A93" s="83"/>
      <c r="B93" s="89"/>
      <c r="C93" s="24">
        <v>1</v>
      </c>
      <c r="D93" s="90" t="s">
        <v>173</v>
      </c>
      <c r="E93" s="231" t="s">
        <v>174</v>
      </c>
      <c r="F93" s="219" t="str">
        <f>'1.業務チェックシート'!K130</f>
        <v>×</v>
      </c>
      <c r="G93" s="354">
        <v>0.40600000000000003</v>
      </c>
      <c r="H93" s="12"/>
      <c r="I93" s="12"/>
      <c r="J93"/>
      <c r="K93"/>
      <c r="L93"/>
      <c r="M93"/>
      <c r="N93"/>
    </row>
    <row r="94" spans="1:14" ht="29.25">
      <c r="A94" s="83"/>
      <c r="B94" s="89"/>
      <c r="C94" s="29">
        <v>2</v>
      </c>
      <c r="D94" s="92" t="s">
        <v>179</v>
      </c>
      <c r="E94" s="228" t="s">
        <v>180</v>
      </c>
      <c r="F94" s="216" t="str">
        <f>'1.業務チェックシート'!K132</f>
        <v>×</v>
      </c>
      <c r="G94" s="355">
        <v>0.9216425312438008</v>
      </c>
      <c r="H94" s="12"/>
      <c r="I94" s="12"/>
      <c r="J94"/>
      <c r="K94"/>
      <c r="L94"/>
      <c r="M94"/>
      <c r="N94"/>
    </row>
    <row r="95" spans="1:14" ht="29.25">
      <c r="A95" s="83"/>
      <c r="B95" s="89"/>
      <c r="C95" s="29">
        <v>3</v>
      </c>
      <c r="D95" s="92" t="s">
        <v>183</v>
      </c>
      <c r="E95" s="228" t="s">
        <v>182</v>
      </c>
      <c r="F95" s="216" t="str">
        <f>'1.業務チェックシート'!K133</f>
        <v>×</v>
      </c>
      <c r="G95" s="355">
        <v>0.75004959333465582</v>
      </c>
      <c r="H95" s="12"/>
      <c r="I95" s="12"/>
      <c r="J95"/>
      <c r="K95"/>
      <c r="L95"/>
      <c r="M95"/>
      <c r="N95"/>
    </row>
    <row r="96" spans="1:14" ht="19.5">
      <c r="A96" s="83"/>
      <c r="B96" s="89"/>
      <c r="C96" s="29">
        <v>4</v>
      </c>
      <c r="D96" s="92" t="s">
        <v>175</v>
      </c>
      <c r="E96" s="228" t="s">
        <v>186</v>
      </c>
      <c r="F96" s="216" t="str">
        <f>'1.業務チェックシート'!K134</f>
        <v>×</v>
      </c>
      <c r="G96" s="355">
        <v>0.80817298155127948</v>
      </c>
      <c r="H96" s="12"/>
      <c r="I96" s="12"/>
      <c r="J96"/>
      <c r="K96"/>
      <c r="L96"/>
      <c r="M96"/>
      <c r="N96"/>
    </row>
    <row r="97" spans="1:14" ht="30" thickBot="1">
      <c r="A97" s="83"/>
      <c r="B97" s="89"/>
      <c r="C97" s="37">
        <v>5</v>
      </c>
      <c r="D97" s="91" t="s">
        <v>187</v>
      </c>
      <c r="E97" s="229" t="s">
        <v>188</v>
      </c>
      <c r="F97" s="252" t="str">
        <f>'1.業務チェックシート'!K135</f>
        <v>×</v>
      </c>
      <c r="G97" s="357">
        <v>0.80975996826026586</v>
      </c>
      <c r="H97" s="12"/>
      <c r="I97" s="12"/>
      <c r="J97"/>
      <c r="K97"/>
      <c r="L97"/>
      <c r="M97"/>
      <c r="N97"/>
    </row>
    <row r="98" spans="1:14" ht="14.25" thickTop="1">
      <c r="A98" s="83"/>
      <c r="B98" s="448" t="s">
        <v>575</v>
      </c>
      <c r="C98" s="506"/>
      <c r="D98" s="506"/>
      <c r="E98" s="507"/>
      <c r="F98" s="217">
        <f>'1.業務チェックシート'!K136</f>
        <v>0</v>
      </c>
      <c r="G98" s="65">
        <v>3.7</v>
      </c>
      <c r="H98" s="12"/>
      <c r="I98" s="12"/>
      <c r="J98"/>
      <c r="K98"/>
      <c r="L98"/>
      <c r="M98"/>
      <c r="N98"/>
    </row>
    <row r="99" spans="1:14" ht="14.25" thickBot="1">
      <c r="A99" s="83"/>
      <c r="B99" s="420" t="s">
        <v>579</v>
      </c>
      <c r="C99" s="508"/>
      <c r="D99" s="508"/>
      <c r="E99" s="509"/>
      <c r="F99" s="345">
        <f>'1.業務チェックシート'!K137</f>
        <v>0</v>
      </c>
      <c r="G99" s="342">
        <v>0.73899999999999999</v>
      </c>
      <c r="H99" s="12"/>
      <c r="I99" s="12"/>
      <c r="J99"/>
      <c r="K99"/>
      <c r="L99"/>
      <c r="M99"/>
      <c r="N99"/>
    </row>
    <row r="100" spans="1:14">
      <c r="A100" s="83"/>
      <c r="B100" s="93" t="s">
        <v>189</v>
      </c>
      <c r="C100" s="97"/>
      <c r="D100" s="98"/>
      <c r="E100" s="227"/>
      <c r="F100" s="215"/>
      <c r="G100" s="99"/>
      <c r="H100" s="12"/>
      <c r="I100" s="12"/>
      <c r="J100"/>
      <c r="K100"/>
      <c r="L100"/>
      <c r="M100"/>
      <c r="N100"/>
    </row>
    <row r="101" spans="1:14" ht="38.1" customHeight="1">
      <c r="A101" s="83"/>
      <c r="B101" s="89"/>
      <c r="C101" s="24">
        <v>1</v>
      </c>
      <c r="D101" s="90" t="s">
        <v>192</v>
      </c>
      <c r="E101" s="231" t="s">
        <v>193</v>
      </c>
      <c r="F101" s="219" t="str">
        <f>'1.業務チェックシート'!K139</f>
        <v>×</v>
      </c>
      <c r="G101" s="354">
        <v>0.81134695496925213</v>
      </c>
      <c r="H101" s="12"/>
      <c r="I101" s="12"/>
      <c r="J101"/>
      <c r="K101"/>
      <c r="L101"/>
      <c r="M101"/>
      <c r="N101"/>
    </row>
    <row r="102" spans="1:14" ht="19.5">
      <c r="A102" s="83"/>
      <c r="B102" s="89"/>
      <c r="C102" s="29">
        <v>2</v>
      </c>
      <c r="D102" s="92" t="s">
        <v>196</v>
      </c>
      <c r="E102" s="228" t="s">
        <v>197</v>
      </c>
      <c r="F102" s="219" t="str">
        <f>'1.業務チェックシート'!K140</f>
        <v>×</v>
      </c>
      <c r="G102" s="355">
        <v>0.42154334457448916</v>
      </c>
      <c r="H102" s="12"/>
      <c r="I102" s="12"/>
      <c r="J102"/>
      <c r="K102"/>
      <c r="L102"/>
      <c r="M102"/>
      <c r="N102"/>
    </row>
    <row r="103" spans="1:14" ht="33" customHeight="1">
      <c r="A103" s="83"/>
      <c r="B103" s="89"/>
      <c r="C103" s="29">
        <v>3</v>
      </c>
      <c r="D103" s="92" t="s">
        <v>200</v>
      </c>
      <c r="E103" s="228" t="s">
        <v>201</v>
      </c>
      <c r="F103" s="219" t="str">
        <f>'1.業務チェックシート'!K141</f>
        <v>×</v>
      </c>
      <c r="G103" s="355">
        <v>0.51438206705018841</v>
      </c>
      <c r="H103" s="12"/>
      <c r="I103" s="12"/>
      <c r="J103"/>
      <c r="K103"/>
      <c r="L103"/>
      <c r="M103"/>
      <c r="N103"/>
    </row>
    <row r="104" spans="1:14" ht="58.5" customHeight="1">
      <c r="A104" s="83"/>
      <c r="B104" s="89"/>
      <c r="C104" s="29">
        <v>4</v>
      </c>
      <c r="D104" s="92" t="s">
        <v>190</v>
      </c>
      <c r="E104" s="228" t="s">
        <v>203</v>
      </c>
      <c r="F104" s="219" t="str">
        <f>'1.業務チェックシート'!K142</f>
        <v>×</v>
      </c>
      <c r="G104" s="355">
        <v>0.76591946042451897</v>
      </c>
      <c r="H104" s="12"/>
      <c r="I104" s="12"/>
      <c r="J104"/>
      <c r="K104"/>
      <c r="L104"/>
      <c r="M104"/>
      <c r="N104"/>
    </row>
    <row r="105" spans="1:14" ht="48" customHeight="1">
      <c r="A105" s="83"/>
      <c r="B105" s="89"/>
      <c r="C105" s="29">
        <v>5</v>
      </c>
      <c r="D105" s="92" t="s">
        <v>208</v>
      </c>
      <c r="E105" s="228" t="s">
        <v>209</v>
      </c>
      <c r="F105" s="216" t="str">
        <f>'1.業務チェックシート'!K144</f>
        <v>×</v>
      </c>
      <c r="G105" s="355">
        <v>0.66078159095417577</v>
      </c>
      <c r="H105" s="12"/>
      <c r="I105" s="12"/>
      <c r="J105"/>
      <c r="K105"/>
      <c r="L105"/>
      <c r="M105"/>
      <c r="N105"/>
    </row>
    <row r="106" spans="1:14" ht="39">
      <c r="A106" s="83"/>
      <c r="B106" s="89"/>
      <c r="C106" s="29">
        <v>6</v>
      </c>
      <c r="D106" s="92" t="s">
        <v>198</v>
      </c>
      <c r="E106" s="228" t="s">
        <v>210</v>
      </c>
      <c r="F106" s="216" t="str">
        <f>'1.業務チェックシート'!K145</f>
        <v>×</v>
      </c>
      <c r="G106" s="355">
        <v>0.7585796468954572</v>
      </c>
      <c r="H106" s="12"/>
      <c r="I106" s="12"/>
      <c r="J106"/>
      <c r="K106"/>
      <c r="L106"/>
      <c r="M106"/>
      <c r="N106"/>
    </row>
    <row r="107" spans="1:14" ht="29.25">
      <c r="A107" s="83"/>
      <c r="B107" s="89"/>
      <c r="C107" s="29">
        <v>7</v>
      </c>
      <c r="D107" s="92" t="s">
        <v>213</v>
      </c>
      <c r="E107" s="228" t="s">
        <v>214</v>
      </c>
      <c r="F107" s="216" t="str">
        <f>'1.業務チェックシート'!K146</f>
        <v>×</v>
      </c>
      <c r="G107" s="355">
        <v>0.37988494346359847</v>
      </c>
      <c r="H107" s="12"/>
      <c r="I107" s="12"/>
      <c r="J107"/>
      <c r="K107"/>
      <c r="L107"/>
      <c r="M107"/>
      <c r="N107"/>
    </row>
    <row r="108" spans="1:14" ht="30" thickBot="1">
      <c r="A108" s="83"/>
      <c r="B108" s="89"/>
      <c r="C108" s="29">
        <v>8</v>
      </c>
      <c r="D108" s="92" t="s">
        <v>206</v>
      </c>
      <c r="E108" s="228" t="s">
        <v>217</v>
      </c>
      <c r="F108" s="216" t="str">
        <f>'1.業務チェックシート'!K147</f>
        <v>×</v>
      </c>
      <c r="G108" s="355">
        <v>0.5822257488593533</v>
      </c>
      <c r="H108" s="12"/>
      <c r="I108" s="12"/>
      <c r="J108"/>
      <c r="K108"/>
      <c r="L108"/>
      <c r="M108"/>
      <c r="N108"/>
    </row>
    <row r="109" spans="1:14" ht="14.25" thickTop="1">
      <c r="A109" s="83"/>
      <c r="B109" s="448" t="s">
        <v>575</v>
      </c>
      <c r="C109" s="506"/>
      <c r="D109" s="506"/>
      <c r="E109" s="507"/>
      <c r="F109" s="250">
        <f>'1.業務チェックシート'!K155</f>
        <v>0</v>
      </c>
      <c r="G109" s="65">
        <v>4.9000000000000004</v>
      </c>
      <c r="H109" s="12"/>
      <c r="I109" s="12"/>
      <c r="J109"/>
      <c r="K109"/>
      <c r="L109"/>
      <c r="M109"/>
      <c r="N109"/>
    </row>
    <row r="110" spans="1:14" ht="14.25" thickBot="1">
      <c r="A110" s="83"/>
      <c r="B110" s="420" t="s">
        <v>579</v>
      </c>
      <c r="C110" s="508"/>
      <c r="D110" s="508"/>
      <c r="E110" s="509"/>
      <c r="F110" s="346">
        <f>'1.業務チェックシート'!K156</f>
        <v>0</v>
      </c>
      <c r="G110" s="342">
        <v>0.61199999999999999</v>
      </c>
      <c r="H110" s="12"/>
      <c r="I110" s="12"/>
      <c r="J110"/>
      <c r="K110"/>
      <c r="L110"/>
      <c r="M110"/>
      <c r="N110"/>
    </row>
    <row r="111" spans="1:14">
      <c r="A111" s="83"/>
      <c r="B111" s="93" t="s">
        <v>224</v>
      </c>
      <c r="C111" s="97"/>
      <c r="D111" s="98"/>
      <c r="E111" s="227"/>
      <c r="F111" s="215"/>
      <c r="G111" s="99"/>
      <c r="H111" s="12"/>
      <c r="I111" s="12"/>
      <c r="J111"/>
      <c r="K111"/>
      <c r="L111"/>
      <c r="M111"/>
      <c r="N111"/>
    </row>
    <row r="112" spans="1:14" ht="48" customHeight="1">
      <c r="A112" s="83"/>
      <c r="B112" s="89"/>
      <c r="C112" s="100">
        <v>1</v>
      </c>
      <c r="D112" s="101" t="s">
        <v>227</v>
      </c>
      <c r="E112" s="228" t="s">
        <v>228</v>
      </c>
      <c r="F112" s="249" t="str">
        <f>'1.業務チェックシート'!K158</f>
        <v>×</v>
      </c>
      <c r="G112" s="363">
        <v>0.75421543344574493</v>
      </c>
      <c r="H112" s="12"/>
      <c r="I112" s="12"/>
      <c r="J112"/>
      <c r="K112"/>
      <c r="L112"/>
      <c r="M112"/>
      <c r="N112"/>
    </row>
    <row r="113" spans="1:14" ht="19.5">
      <c r="A113" s="83"/>
      <c r="B113" s="89"/>
      <c r="C113" s="29">
        <v>2</v>
      </c>
      <c r="D113" s="92" t="s">
        <v>215</v>
      </c>
      <c r="E113" s="228" t="s">
        <v>231</v>
      </c>
      <c r="F113" s="216" t="str">
        <f>'1.業務チェックシート'!K160</f>
        <v>×</v>
      </c>
      <c r="G113" s="355">
        <v>0.85340210275738937</v>
      </c>
      <c r="H113" s="12"/>
      <c r="I113" s="12"/>
      <c r="J113"/>
      <c r="K113"/>
      <c r="L113"/>
      <c r="M113"/>
      <c r="N113"/>
    </row>
    <row r="114" spans="1:14" ht="19.5">
      <c r="A114" s="83"/>
      <c r="B114" s="89"/>
      <c r="C114" s="29">
        <v>3</v>
      </c>
      <c r="D114" s="92" t="s">
        <v>232</v>
      </c>
      <c r="E114" s="228" t="s">
        <v>233</v>
      </c>
      <c r="F114" s="216" t="str">
        <f>'1.業務チェックシート'!K161</f>
        <v>×</v>
      </c>
      <c r="G114" s="355">
        <v>0.68418964491172385</v>
      </c>
      <c r="H114" s="12"/>
      <c r="I114" s="12"/>
      <c r="J114"/>
      <c r="K114"/>
      <c r="L114"/>
      <c r="M114"/>
      <c r="N114"/>
    </row>
    <row r="115" spans="1:14" ht="29.25">
      <c r="A115" s="83"/>
      <c r="B115" s="89"/>
      <c r="C115" s="29">
        <v>4</v>
      </c>
      <c r="D115" s="92" t="s">
        <v>225</v>
      </c>
      <c r="E115" s="228" t="s">
        <v>236</v>
      </c>
      <c r="F115" s="216" t="str">
        <f>'1.業務チェックシート'!K162</f>
        <v>×</v>
      </c>
      <c r="G115" s="355">
        <v>0.55068438801825037</v>
      </c>
      <c r="H115" s="12"/>
      <c r="I115" s="12"/>
      <c r="J115"/>
      <c r="K115"/>
      <c r="L115"/>
      <c r="M115"/>
      <c r="N115"/>
    </row>
    <row r="116" spans="1:14" ht="29.25">
      <c r="A116" s="83"/>
      <c r="B116" s="89"/>
      <c r="C116" s="29">
        <v>5</v>
      </c>
      <c r="D116" s="92" t="s">
        <v>239</v>
      </c>
      <c r="E116" s="228" t="s">
        <v>240</v>
      </c>
      <c r="F116" s="216" t="str">
        <f>'1.業務チェックシート'!K163</f>
        <v>×</v>
      </c>
      <c r="G116" s="355">
        <v>0.75897639357270386</v>
      </c>
      <c r="H116" s="12"/>
      <c r="I116" s="12"/>
      <c r="J116"/>
      <c r="K116"/>
      <c r="L116"/>
      <c r="M116"/>
      <c r="N116"/>
    </row>
    <row r="117" spans="1:14" ht="19.5">
      <c r="A117" s="83"/>
      <c r="B117" s="89"/>
      <c r="C117" s="29">
        <v>6</v>
      </c>
      <c r="D117" s="92" t="s">
        <v>241</v>
      </c>
      <c r="E117" s="228" t="s">
        <v>242</v>
      </c>
      <c r="F117" s="216" t="str">
        <f>'1.業務チェックシート'!K164</f>
        <v>×</v>
      </c>
      <c r="G117" s="355">
        <v>0.80817298155127948</v>
      </c>
      <c r="H117" s="12"/>
      <c r="I117" s="12"/>
      <c r="J117"/>
      <c r="K117"/>
      <c r="L117"/>
      <c r="M117"/>
      <c r="N117"/>
    </row>
    <row r="118" spans="1:14" ht="30.75" customHeight="1">
      <c r="A118" s="83"/>
      <c r="B118" s="89"/>
      <c r="C118" s="29">
        <v>7</v>
      </c>
      <c r="D118" s="92" t="s">
        <v>245</v>
      </c>
      <c r="E118" s="228" t="s">
        <v>246</v>
      </c>
      <c r="F118" s="216" t="str">
        <f>'1.業務チェックシート'!K165</f>
        <v>×</v>
      </c>
      <c r="G118" s="355">
        <v>0.84824439595318391</v>
      </c>
      <c r="H118" s="12"/>
      <c r="I118" s="12"/>
      <c r="J118"/>
      <c r="K118"/>
      <c r="L118"/>
      <c r="M118"/>
      <c r="N118"/>
    </row>
    <row r="119" spans="1:14" ht="29.25">
      <c r="A119" s="83"/>
      <c r="B119" s="89"/>
      <c r="C119" s="29">
        <v>8</v>
      </c>
      <c r="D119" s="92" t="s">
        <v>237</v>
      </c>
      <c r="E119" s="228" t="s">
        <v>251</v>
      </c>
      <c r="F119" s="216" t="str">
        <f>'1.業務チェックシート'!K167</f>
        <v>×</v>
      </c>
      <c r="G119" s="355">
        <v>0.72128545923427889</v>
      </c>
      <c r="H119" s="12"/>
      <c r="I119" s="12"/>
      <c r="J119"/>
      <c r="K119"/>
      <c r="L119"/>
      <c r="M119"/>
      <c r="N119"/>
    </row>
    <row r="120" spans="1:14" ht="29.25">
      <c r="A120" s="83"/>
      <c r="B120" s="89"/>
      <c r="C120" s="29">
        <v>9</v>
      </c>
      <c r="D120" s="92" t="s">
        <v>254</v>
      </c>
      <c r="E120" s="228" t="s">
        <v>255</v>
      </c>
      <c r="F120" s="216" t="str">
        <f>'1.業務チェックシート'!K168</f>
        <v>×</v>
      </c>
      <c r="G120" s="355">
        <v>0.83098591549295775</v>
      </c>
      <c r="H120" s="12"/>
      <c r="I120" s="12"/>
      <c r="J120"/>
      <c r="K120"/>
      <c r="L120"/>
      <c r="M120"/>
      <c r="N120"/>
    </row>
    <row r="121" spans="1:14" ht="28.5" customHeight="1" thickBot="1">
      <c r="A121" s="83"/>
      <c r="B121" s="89"/>
      <c r="C121" s="29">
        <v>10</v>
      </c>
      <c r="D121" s="92" t="s">
        <v>243</v>
      </c>
      <c r="E121" s="228" t="s">
        <v>258</v>
      </c>
      <c r="F121" s="216" t="str">
        <f>'1.業務チェックシート'!K169</f>
        <v>×</v>
      </c>
      <c r="G121" s="355">
        <v>0.74925609998016263</v>
      </c>
      <c r="H121" s="12"/>
      <c r="I121" s="12"/>
      <c r="J121"/>
      <c r="K121"/>
      <c r="L121"/>
      <c r="M121"/>
      <c r="N121"/>
    </row>
    <row r="122" spans="1:14" ht="14.25" thickTop="1">
      <c r="A122" s="83"/>
      <c r="B122" s="448" t="s">
        <v>575</v>
      </c>
      <c r="C122" s="506"/>
      <c r="D122" s="506"/>
      <c r="E122" s="507"/>
      <c r="F122" s="251">
        <f>'1.業務チェックシート'!K175</f>
        <v>0</v>
      </c>
      <c r="G122" s="65">
        <v>7.6</v>
      </c>
      <c r="H122" s="12"/>
      <c r="I122" s="12"/>
      <c r="J122"/>
      <c r="K122"/>
      <c r="L122"/>
      <c r="M122"/>
      <c r="N122"/>
    </row>
    <row r="123" spans="1:14" ht="14.25" thickBot="1">
      <c r="A123" s="83"/>
      <c r="B123" s="420" t="s">
        <v>579</v>
      </c>
      <c r="C123" s="508"/>
      <c r="D123" s="508"/>
      <c r="E123" s="509"/>
      <c r="F123" s="364">
        <f>'1.業務チェックシート'!K176</f>
        <v>0</v>
      </c>
      <c r="G123" s="66">
        <v>0.75600000000000001</v>
      </c>
      <c r="H123" s="12"/>
      <c r="I123" s="12"/>
      <c r="J123"/>
      <c r="K123"/>
      <c r="L123"/>
      <c r="M123"/>
      <c r="N123"/>
    </row>
    <row r="124" spans="1:14">
      <c r="A124" s="83"/>
      <c r="B124" s="93" t="s">
        <v>269</v>
      </c>
      <c r="C124" s="97"/>
      <c r="D124" s="98"/>
      <c r="E124" s="227"/>
      <c r="F124" s="215"/>
      <c r="G124" s="99"/>
      <c r="H124" s="12"/>
      <c r="I124" s="12"/>
      <c r="J124"/>
      <c r="K124"/>
      <c r="L124"/>
      <c r="M124"/>
      <c r="N124"/>
    </row>
    <row r="125" spans="1:14" ht="39">
      <c r="A125" s="83"/>
      <c r="B125" s="89"/>
      <c r="C125" s="24">
        <v>1</v>
      </c>
      <c r="D125" s="90" t="s">
        <v>249</v>
      </c>
      <c r="E125" s="231" t="s">
        <v>272</v>
      </c>
      <c r="F125" s="219" t="str">
        <f>'1.業務チェックシート'!K178</f>
        <v>×</v>
      </c>
      <c r="G125" s="354">
        <v>0.70303511208093628</v>
      </c>
      <c r="H125" s="12"/>
      <c r="I125" s="12"/>
      <c r="J125"/>
      <c r="K125"/>
      <c r="L125"/>
      <c r="M125"/>
      <c r="N125"/>
    </row>
    <row r="126" spans="1:14" ht="29.25">
      <c r="A126" s="83"/>
      <c r="B126" s="89"/>
      <c r="C126" s="29">
        <v>2</v>
      </c>
      <c r="D126" s="92" t="s">
        <v>256</v>
      </c>
      <c r="E126" s="228" t="s">
        <v>275</v>
      </c>
      <c r="F126" s="219" t="str">
        <f>'1.業務チェックシート'!K179</f>
        <v>×</v>
      </c>
      <c r="G126" s="355">
        <v>0.80380876810156709</v>
      </c>
      <c r="H126" s="12"/>
      <c r="I126" s="12"/>
      <c r="J126"/>
      <c r="K126"/>
      <c r="L126"/>
      <c r="M126"/>
      <c r="N126"/>
    </row>
    <row r="127" spans="1:14" ht="29.25">
      <c r="A127" s="83"/>
      <c r="B127" s="89"/>
      <c r="C127" s="29">
        <v>3</v>
      </c>
      <c r="D127" s="92" t="s">
        <v>261</v>
      </c>
      <c r="E127" s="228" t="s">
        <v>278</v>
      </c>
      <c r="F127" s="219" t="str">
        <f>'1.業務チェックシート'!K180</f>
        <v>×</v>
      </c>
      <c r="G127" s="355">
        <v>0.67982543146201146</v>
      </c>
      <c r="H127" s="12"/>
      <c r="I127" s="12"/>
      <c r="J127"/>
      <c r="K127"/>
      <c r="L127"/>
      <c r="M127"/>
      <c r="N127"/>
    </row>
    <row r="128" spans="1:14" ht="30" thickBot="1">
      <c r="A128" s="83"/>
      <c r="B128" s="89"/>
      <c r="C128" s="37">
        <v>4</v>
      </c>
      <c r="D128" s="91" t="s">
        <v>263</v>
      </c>
      <c r="E128" s="229" t="s">
        <v>281</v>
      </c>
      <c r="F128" s="219" t="str">
        <f>'1.業務チェックシート'!K181</f>
        <v>×</v>
      </c>
      <c r="G128" s="357">
        <v>0.86530450307478679</v>
      </c>
      <c r="H128" s="12"/>
      <c r="I128" s="12"/>
      <c r="J128"/>
      <c r="K128"/>
      <c r="L128"/>
      <c r="M128"/>
      <c r="N128"/>
    </row>
    <row r="129" spans="1:14" ht="14.25" thickTop="1">
      <c r="A129" s="83"/>
      <c r="B129" s="448" t="s">
        <v>575</v>
      </c>
      <c r="C129" s="506"/>
      <c r="D129" s="506"/>
      <c r="E129" s="507"/>
      <c r="F129" s="250">
        <f>'1.業務チェックシート'!K182</f>
        <v>0</v>
      </c>
      <c r="G129" s="65">
        <v>3.1</v>
      </c>
      <c r="H129" s="12"/>
      <c r="I129" s="12"/>
      <c r="J129"/>
      <c r="K129"/>
      <c r="L129"/>
      <c r="M129"/>
      <c r="N129"/>
    </row>
    <row r="130" spans="1:14" ht="14.25" thickBot="1">
      <c r="A130" s="83"/>
      <c r="B130" s="420" t="s">
        <v>579</v>
      </c>
      <c r="C130" s="508"/>
      <c r="D130" s="508"/>
      <c r="E130" s="509"/>
      <c r="F130" s="346">
        <f>'1.業務チェックシート'!K183</f>
        <v>0</v>
      </c>
      <c r="G130" s="348">
        <v>0.76300000000000001</v>
      </c>
      <c r="H130" s="12"/>
      <c r="I130" s="12"/>
      <c r="J130"/>
      <c r="K130"/>
      <c r="L130"/>
      <c r="M130"/>
      <c r="N130"/>
    </row>
    <row r="131" spans="1:14">
      <c r="A131" s="83"/>
      <c r="B131" s="93" t="s">
        <v>282</v>
      </c>
      <c r="C131" s="97"/>
      <c r="D131" s="98"/>
      <c r="E131" s="227"/>
      <c r="F131" s="215"/>
      <c r="G131" s="99"/>
      <c r="H131" s="12"/>
      <c r="I131" s="12"/>
      <c r="J131"/>
      <c r="K131"/>
      <c r="L131"/>
      <c r="M131"/>
      <c r="N131"/>
    </row>
    <row r="132" spans="1:14" ht="29.25">
      <c r="A132" s="83"/>
      <c r="B132" s="89"/>
      <c r="C132" s="29">
        <v>1</v>
      </c>
      <c r="D132" s="92" t="s">
        <v>265</v>
      </c>
      <c r="E132" s="228" t="s">
        <v>287</v>
      </c>
      <c r="F132" s="216" t="str">
        <f>'1.業務チェックシート'!K186</f>
        <v>×</v>
      </c>
      <c r="G132" s="355">
        <v>0.61218012299146995</v>
      </c>
      <c r="H132" s="12"/>
      <c r="I132" s="12"/>
      <c r="J132"/>
      <c r="K132"/>
      <c r="L132"/>
      <c r="M132"/>
      <c r="N132"/>
    </row>
    <row r="133" spans="1:14" ht="19.5">
      <c r="A133" s="83"/>
      <c r="B133" s="89"/>
      <c r="C133" s="29">
        <v>2</v>
      </c>
      <c r="D133" s="92" t="s">
        <v>290</v>
      </c>
      <c r="E133" s="228" t="s">
        <v>291</v>
      </c>
      <c r="F133" s="216" t="str">
        <f>'1.業務チェックシート'!K187</f>
        <v>×</v>
      </c>
      <c r="G133" s="355">
        <v>0.83753223566752633</v>
      </c>
      <c r="H133" s="12"/>
      <c r="I133" s="12"/>
      <c r="J133"/>
      <c r="K133"/>
      <c r="L133"/>
      <c r="M133"/>
      <c r="N133"/>
    </row>
    <row r="134" spans="1:14" ht="19.5">
      <c r="A134" s="83"/>
      <c r="B134" s="89"/>
      <c r="C134" s="29">
        <v>3</v>
      </c>
      <c r="D134" s="92" t="s">
        <v>267</v>
      </c>
      <c r="E134" s="228" t="s">
        <v>292</v>
      </c>
      <c r="F134" s="216" t="str">
        <f>'1.業務チェックシート'!K188</f>
        <v>×</v>
      </c>
      <c r="G134" s="355">
        <v>0.79428684784764925</v>
      </c>
      <c r="H134" s="12"/>
      <c r="I134" s="12"/>
      <c r="J134"/>
      <c r="K134"/>
      <c r="L134"/>
      <c r="M134"/>
      <c r="N134"/>
    </row>
    <row r="135" spans="1:14" ht="19.5">
      <c r="A135" s="83"/>
      <c r="B135" s="89"/>
      <c r="C135" s="29">
        <v>4</v>
      </c>
      <c r="D135" s="92" t="s">
        <v>293</v>
      </c>
      <c r="E135" s="228" t="s">
        <v>294</v>
      </c>
      <c r="F135" s="216" t="str">
        <f>'1.業務チェックシート'!K189</f>
        <v>×</v>
      </c>
      <c r="G135" s="355">
        <v>0.58044038881174376</v>
      </c>
      <c r="H135" s="12"/>
      <c r="I135" s="12"/>
      <c r="J135"/>
      <c r="K135"/>
      <c r="L135"/>
      <c r="M135"/>
      <c r="N135"/>
    </row>
    <row r="136" spans="1:14" ht="39.75" customHeight="1">
      <c r="A136" s="83"/>
      <c r="B136" s="89"/>
      <c r="C136" s="37">
        <v>5</v>
      </c>
      <c r="D136" s="91" t="s">
        <v>270</v>
      </c>
      <c r="E136" s="229" t="s">
        <v>297</v>
      </c>
      <c r="F136" s="216" t="str">
        <f>'1.業務チェックシート'!K190</f>
        <v>×</v>
      </c>
      <c r="G136" s="357">
        <v>0.47431065264828409</v>
      </c>
      <c r="H136" s="12" t="s">
        <v>298</v>
      </c>
      <c r="I136" s="12"/>
      <c r="J136"/>
      <c r="K136"/>
      <c r="L136"/>
      <c r="M136"/>
      <c r="N136"/>
    </row>
    <row r="137" spans="1:14">
      <c r="A137" s="83"/>
      <c r="B137" s="93" t="s">
        <v>299</v>
      </c>
      <c r="C137" s="102"/>
      <c r="D137" s="94"/>
      <c r="E137" s="230"/>
      <c r="F137" s="218"/>
      <c r="G137" s="103"/>
      <c r="H137" s="12"/>
      <c r="I137" s="12"/>
      <c r="J137"/>
      <c r="K137"/>
      <c r="L137"/>
      <c r="M137"/>
      <c r="N137"/>
    </row>
    <row r="138" spans="1:14" ht="19.5">
      <c r="A138" s="83"/>
      <c r="B138" s="89"/>
      <c r="C138" s="24">
        <v>6</v>
      </c>
      <c r="D138" s="90" t="s">
        <v>273</v>
      </c>
      <c r="E138" s="231" t="s">
        <v>302</v>
      </c>
      <c r="F138" s="219" t="str">
        <f>'1.業務チェックシート'!K192</f>
        <v>×</v>
      </c>
      <c r="G138" s="354">
        <v>0.5546518547907161</v>
      </c>
      <c r="H138" s="12"/>
      <c r="I138" s="12"/>
      <c r="J138"/>
      <c r="K138"/>
      <c r="L138"/>
      <c r="M138"/>
      <c r="N138"/>
    </row>
    <row r="139" spans="1:14" ht="29.25" customHeight="1">
      <c r="A139" s="83"/>
      <c r="B139" s="89"/>
      <c r="C139" s="29">
        <v>7</v>
      </c>
      <c r="D139" s="92" t="s">
        <v>276</v>
      </c>
      <c r="E139" s="228" t="s">
        <v>305</v>
      </c>
      <c r="F139" s="219" t="str">
        <f>'1.業務チェックシート'!K193</f>
        <v>×</v>
      </c>
      <c r="G139" s="355">
        <v>0.96131719896845869</v>
      </c>
      <c r="H139" s="12"/>
      <c r="I139" s="12"/>
      <c r="J139"/>
      <c r="K139"/>
      <c r="L139"/>
      <c r="M139"/>
      <c r="N139"/>
    </row>
    <row r="140" spans="1:14" ht="19.5">
      <c r="A140" s="83"/>
      <c r="B140" s="89"/>
      <c r="C140" s="37">
        <v>8</v>
      </c>
      <c r="D140" s="91" t="s">
        <v>279</v>
      </c>
      <c r="E140" s="229" t="s">
        <v>308</v>
      </c>
      <c r="F140" s="219" t="str">
        <f>'1.業務チェックシート'!K194</f>
        <v>×</v>
      </c>
      <c r="G140" s="357">
        <v>0.56853798849434634</v>
      </c>
      <c r="H140" s="12"/>
      <c r="I140" s="12"/>
      <c r="J140"/>
      <c r="K140"/>
      <c r="L140"/>
      <c r="M140"/>
      <c r="N140"/>
    </row>
    <row r="141" spans="1:14">
      <c r="A141" s="83"/>
      <c r="B141" s="93" t="s">
        <v>309</v>
      </c>
      <c r="C141" s="102"/>
      <c r="D141" s="94"/>
      <c r="E141" s="230"/>
      <c r="F141" s="218"/>
      <c r="G141" s="365"/>
      <c r="H141" s="12"/>
      <c r="I141" s="12"/>
      <c r="J141"/>
      <c r="K141"/>
      <c r="L141"/>
      <c r="M141"/>
      <c r="N141"/>
    </row>
    <row r="142" spans="1:14" ht="33" customHeight="1" thickBot="1">
      <c r="A142" s="83"/>
      <c r="B142" s="104"/>
      <c r="C142" s="106">
        <v>9</v>
      </c>
      <c r="D142" s="105" t="s">
        <v>312</v>
      </c>
      <c r="E142" s="232" t="s">
        <v>313</v>
      </c>
      <c r="F142" s="220" t="str">
        <f>'1.業務チェックシート'!K196</f>
        <v>×</v>
      </c>
      <c r="G142" s="366">
        <v>0.59650862924023007</v>
      </c>
      <c r="H142" s="12"/>
      <c r="I142" s="12"/>
      <c r="J142"/>
      <c r="K142"/>
      <c r="L142"/>
      <c r="M142"/>
      <c r="N142"/>
    </row>
    <row r="143" spans="1:14" ht="14.25" thickTop="1">
      <c r="A143" s="107"/>
      <c r="B143" s="448" t="s">
        <v>582</v>
      </c>
      <c r="C143" s="506"/>
      <c r="D143" s="506"/>
      <c r="E143" s="507"/>
      <c r="F143" s="250">
        <f>'1.業務チェックシート'!K197</f>
        <v>0</v>
      </c>
      <c r="G143" s="108">
        <v>6</v>
      </c>
      <c r="H143" s="12"/>
      <c r="I143" s="12"/>
      <c r="J143"/>
      <c r="K143"/>
      <c r="L143"/>
      <c r="M143"/>
      <c r="N143"/>
    </row>
    <row r="144" spans="1:14" ht="14.25" thickBot="1">
      <c r="A144" s="109"/>
      <c r="B144" s="518" t="s">
        <v>581</v>
      </c>
      <c r="C144" s="514"/>
      <c r="D144" s="514"/>
      <c r="E144" s="515"/>
      <c r="F144" s="347">
        <f>'1.業務チェックシート'!K198</f>
        <v>0</v>
      </c>
      <c r="G144" s="348">
        <v>0.66400000000000003</v>
      </c>
      <c r="H144" s="12"/>
      <c r="I144" s="12"/>
      <c r="J144"/>
      <c r="K144"/>
      <c r="L144"/>
      <c r="M144"/>
      <c r="N144"/>
    </row>
    <row r="145" spans="1:14" ht="14.25" customHeight="1" thickTop="1">
      <c r="A145" s="428" t="s">
        <v>585</v>
      </c>
      <c r="B145" s="506"/>
      <c r="C145" s="506"/>
      <c r="D145" s="506"/>
      <c r="E145" s="507"/>
      <c r="F145" s="250">
        <f>'1.業務チェックシート'!K199</f>
        <v>0</v>
      </c>
      <c r="G145" s="113">
        <v>30.3</v>
      </c>
      <c r="H145" s="12"/>
      <c r="I145" s="12"/>
      <c r="J145"/>
      <c r="K145"/>
      <c r="L145"/>
      <c r="M145"/>
      <c r="N145"/>
    </row>
    <row r="146" spans="1:14" ht="14.25" customHeight="1" thickBot="1">
      <c r="A146" s="446" t="s">
        <v>314</v>
      </c>
      <c r="B146" s="508"/>
      <c r="C146" s="508"/>
      <c r="D146" s="508"/>
      <c r="E146" s="508"/>
      <c r="F146" s="349">
        <f>'1.業務チェックシート'!K200</f>
        <v>0</v>
      </c>
      <c r="G146" s="350">
        <v>0.70399999999999996</v>
      </c>
      <c r="H146" s="12"/>
      <c r="I146" s="12"/>
      <c r="J146"/>
      <c r="K146"/>
      <c r="L146"/>
      <c r="M146"/>
      <c r="N146"/>
    </row>
    <row r="147" spans="1:14">
      <c r="F147" s="254"/>
    </row>
  </sheetData>
  <sheetProtection password="CAE1" sheet="1" objects="1" scenarios="1"/>
  <mergeCells count="24">
    <mergeCell ref="B4:L4"/>
    <mergeCell ref="C7:E7"/>
    <mergeCell ref="A146:E146"/>
    <mergeCell ref="B129:E129"/>
    <mergeCell ref="B130:E130"/>
    <mergeCell ref="B143:E143"/>
    <mergeCell ref="B122:E122"/>
    <mergeCell ref="B123:E123"/>
    <mergeCell ref="B72:E72"/>
    <mergeCell ref="A73:E73"/>
    <mergeCell ref="A74:E74"/>
    <mergeCell ref="B144:E144"/>
    <mergeCell ref="A145:E145"/>
    <mergeCell ref="B99:E99"/>
    <mergeCell ref="B109:E109"/>
    <mergeCell ref="B110:E110"/>
    <mergeCell ref="B90:E90"/>
    <mergeCell ref="B91:E91"/>
    <mergeCell ref="B98:E98"/>
    <mergeCell ref="B40:E40"/>
    <mergeCell ref="B41:E41"/>
    <mergeCell ref="B47:E47"/>
    <mergeCell ref="B48:E48"/>
    <mergeCell ref="B71:E71"/>
  </mergeCells>
  <phoneticPr fontId="4"/>
  <pageMargins left="0.70866141732283472" right="0.70866141732283472" top="0.74803149606299213" bottom="0.74803149606299213" header="0.31496062992125984" footer="0.31496062992125984"/>
  <pageSetup paperSize="9" scale="77" orientation="portrait" r:id="rId1"/>
  <rowBreaks count="3" manualBreakCount="3">
    <brk id="48" max="11" man="1"/>
    <brk id="91" max="11" man="1"/>
    <brk id="13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1.業務チェックシート</vt:lpstr>
      <vt:lpstr>Q42別添（相談の終結条件）</vt:lpstr>
      <vt:lpstr>2.レーダーチャート</vt:lpstr>
      <vt:lpstr>3.連携項目比較シート（市区町村が使用します）</vt:lpstr>
      <vt:lpstr>4.レーダーチャート用集計シート（市区町村が使用します）</vt:lpstr>
      <vt:lpstr>'1.業務チェックシート'!Print_Area</vt:lpstr>
      <vt:lpstr>'3.連携項目比較シート（市区町村が使用します）'!Print_Area</vt:lpstr>
      <vt:lpstr>'4.レーダーチャート用集計シート（市区町村が使用します）'!Print_Area</vt:lpstr>
      <vt:lpstr>'Q42別添（相談の終結条件）'!Print_Area</vt:lpstr>
      <vt:lpstr>'1.業務チェックシート'!Print_Titles</vt:lpstr>
      <vt:lpstr>'3.連携項目比較シート（市区町村が使用します）'!Print_Titles</vt:lpstr>
      <vt:lpstr>'4.レーダーチャート用集計シート（市区町村が使用します）'!Print_Titles</vt:lpstr>
    </vt:vector>
  </TitlesOfParts>
  <Company>MURC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孝浩</dc:creator>
  <cp:lastModifiedBy>murc</cp:lastModifiedBy>
  <cp:lastPrinted>2018-04-24T01:44:07Z</cp:lastPrinted>
  <dcterms:created xsi:type="dcterms:W3CDTF">2018-04-11T01:14:48Z</dcterms:created>
  <dcterms:modified xsi:type="dcterms:W3CDTF">2018-04-24T03:25:04Z</dcterms:modified>
</cp:coreProperties>
</file>